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onahan\Desktop\Financial\Budgeting Tools\"/>
    </mc:Choice>
  </mc:AlternateContent>
  <workbookProtection workbookPassword="C5CB" lockStructure="1"/>
  <bookViews>
    <workbookView xWindow="0" yWindow="0" windowWidth="18540" windowHeight="11310"/>
  </bookViews>
  <sheets>
    <sheet name="Budgeting Calculator" sheetId="1" r:id="rId1"/>
    <sheet name="Budgeting Calculator List" sheetId="3" r:id="rId2"/>
    <sheet name="Sheet2" sheetId="2" state="hidden" r:id="rId3"/>
  </sheets>
  <definedNames>
    <definedName name="_xlnm.Print_Titles" localSheetId="1">'Budgeting Calculator List'!$1:$3</definedName>
    <definedName name="School">Sheet2!$D$2:$D$3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3" l="1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H9" i="1" l="1"/>
  <c r="H10" i="1"/>
  <c r="H11" i="1"/>
  <c r="H12" i="1"/>
  <c r="H13" i="1"/>
  <c r="H15" i="1" l="1"/>
  <c r="E52" i="1" s="1"/>
  <c r="E19" i="1" l="1"/>
  <c r="H39" i="1"/>
  <c r="F11" i="1"/>
  <c r="F12" i="1" l="1"/>
  <c r="H29" i="3" l="1"/>
  <c r="G27" i="3"/>
  <c r="H26" i="3"/>
  <c r="K26" i="3" s="1"/>
  <c r="H25" i="3"/>
  <c r="K25" i="3" s="1"/>
  <c r="H24" i="3"/>
  <c r="H22" i="3"/>
  <c r="H18" i="3"/>
  <c r="K18" i="3" s="1"/>
  <c r="G17" i="3"/>
  <c r="H16" i="3"/>
  <c r="G5" i="3"/>
  <c r="H4" i="3"/>
  <c r="H31" i="3"/>
  <c r="K31" i="3" s="1"/>
  <c r="H30" i="3"/>
  <c r="K30" i="3" s="1"/>
  <c r="H28" i="3"/>
  <c r="K28" i="3" s="1"/>
  <c r="H27" i="3"/>
  <c r="I27" i="3" s="1"/>
  <c r="H23" i="3"/>
  <c r="K23" i="3" s="1"/>
  <c r="H21" i="3"/>
  <c r="K21" i="3" s="1"/>
  <c r="H20" i="3"/>
  <c r="K20" i="3" s="1"/>
  <c r="H19" i="3"/>
  <c r="I19" i="3" s="1"/>
  <c r="D46" i="1"/>
  <c r="J31" i="3"/>
  <c r="G28" i="3"/>
  <c r="G22" i="3"/>
  <c r="G21" i="3"/>
  <c r="G29" i="3"/>
  <c r="G20" i="3"/>
  <c r="G19" i="3"/>
  <c r="G31" i="3"/>
  <c r="G30" i="3"/>
  <c r="G23" i="3"/>
  <c r="I31" i="3" l="1"/>
  <c r="I20" i="3"/>
  <c r="J20" i="3"/>
  <c r="I23" i="3"/>
  <c r="J23" i="3"/>
  <c r="K16" i="3"/>
  <c r="I16" i="3"/>
  <c r="I24" i="3"/>
  <c r="K24" i="3"/>
  <c r="J24" i="3"/>
  <c r="G24" i="3"/>
  <c r="J28" i="3"/>
  <c r="G16" i="3"/>
  <c r="I28" i="3"/>
  <c r="K22" i="3"/>
  <c r="I22" i="3"/>
  <c r="J22" i="3"/>
  <c r="I29" i="3"/>
  <c r="K29" i="3"/>
  <c r="J29" i="3"/>
  <c r="G25" i="3"/>
  <c r="J27" i="3"/>
  <c r="J30" i="3"/>
  <c r="H17" i="3"/>
  <c r="K17" i="3" s="1"/>
  <c r="G26" i="3"/>
  <c r="I30" i="3"/>
  <c r="G18" i="3"/>
  <c r="K27" i="3"/>
  <c r="J19" i="3"/>
  <c r="K19" i="3"/>
  <c r="K4" i="3"/>
  <c r="J4" i="3"/>
  <c r="J16" i="3"/>
  <c r="I18" i="3"/>
  <c r="I26" i="3"/>
  <c r="H5" i="3"/>
  <c r="J18" i="3"/>
  <c r="I21" i="3"/>
  <c r="J26" i="3"/>
  <c r="J25" i="3"/>
  <c r="J21" i="3"/>
  <c r="I25" i="3"/>
  <c r="I4" i="3"/>
  <c r="G4" i="3"/>
  <c r="F13" i="1"/>
  <c r="F10" i="1"/>
  <c r="F9" i="1"/>
  <c r="E20" i="1" l="1"/>
  <c r="E53" i="1"/>
  <c r="I17" i="3"/>
  <c r="J17" i="3"/>
  <c r="F34" i="1"/>
  <c r="F37" i="1" s="1"/>
  <c r="F40" i="1"/>
  <c r="F38" i="1"/>
  <c r="K5" i="3"/>
  <c r="J5" i="3"/>
  <c r="I5" i="3"/>
  <c r="E26" i="1"/>
  <c r="F26" i="1" l="1"/>
  <c r="D29" i="1"/>
  <c r="E55" i="1"/>
  <c r="E54" i="1"/>
  <c r="G6" i="3"/>
  <c r="H6" i="3"/>
  <c r="F36" i="1" l="1"/>
  <c r="F35" i="1"/>
  <c r="F39" i="1"/>
  <c r="F22" i="1"/>
  <c r="G7" i="3"/>
  <c r="H7" i="3"/>
  <c r="J6" i="3"/>
  <c r="K6" i="3"/>
  <c r="I6" i="3"/>
  <c r="F41" i="1" l="1"/>
  <c r="J7" i="3"/>
  <c r="I7" i="3"/>
  <c r="K7" i="3"/>
  <c r="G8" i="3"/>
  <c r="H8" i="3"/>
  <c r="G9" i="3" l="1"/>
  <c r="H9" i="3"/>
  <c r="J8" i="3"/>
  <c r="K8" i="3"/>
  <c r="I8" i="3"/>
  <c r="K9" i="3" l="1"/>
  <c r="J9" i="3"/>
  <c r="I9" i="3"/>
  <c r="G10" i="3"/>
  <c r="H10" i="3"/>
  <c r="G11" i="3" l="1"/>
  <c r="H11" i="3"/>
  <c r="K10" i="3"/>
  <c r="J10" i="3"/>
  <c r="I10" i="3"/>
  <c r="G12" i="3" l="1"/>
  <c r="H12" i="3"/>
  <c r="I11" i="3"/>
  <c r="K11" i="3"/>
  <c r="J11" i="3"/>
  <c r="G13" i="3" l="1"/>
  <c r="H13" i="3"/>
  <c r="J12" i="3"/>
  <c r="I12" i="3"/>
  <c r="K12" i="3"/>
  <c r="G14" i="3" l="1"/>
  <c r="H14" i="3"/>
  <c r="G15" i="3"/>
  <c r="H15" i="3"/>
  <c r="K13" i="3"/>
  <c r="J13" i="3"/>
  <c r="I13" i="3"/>
  <c r="J15" i="3" l="1"/>
  <c r="I15" i="3"/>
  <c r="K15" i="3"/>
  <c r="K14" i="3"/>
  <c r="J14" i="3"/>
  <c r="I14" i="3"/>
</calcChain>
</file>

<file path=xl/sharedStrings.xml><?xml version="1.0" encoding="utf-8"?>
<sst xmlns="http://schemas.openxmlformats.org/spreadsheetml/2006/main" count="76" uniqueCount="62">
  <si>
    <t>Salary</t>
  </si>
  <si>
    <t>Stipend</t>
  </si>
  <si>
    <t>Outside Funding</t>
  </si>
  <si>
    <t>Total</t>
  </si>
  <si>
    <t>Appt Start Date</t>
  </si>
  <si>
    <t>Postdoc Appointment Info</t>
  </si>
  <si>
    <t>Months Experience</t>
  </si>
  <si>
    <t>Minimum Required Salary</t>
  </si>
  <si>
    <t>Cost Type</t>
  </si>
  <si>
    <t>Exp Type</t>
  </si>
  <si>
    <t>Charged to</t>
  </si>
  <si>
    <t>Annual Cost</t>
  </si>
  <si>
    <t>Salary PTA</t>
  </si>
  <si>
    <t>Stipend PTA</t>
  </si>
  <si>
    <t>Direct Insurance Cost*</t>
  </si>
  <si>
    <t>Allowable PTA**</t>
  </si>
  <si>
    <t>Appt in SOM or University?</t>
  </si>
  <si>
    <t>SOM</t>
  </si>
  <si>
    <t>--</t>
  </si>
  <si>
    <t>Outside Funding***</t>
  </si>
  <si>
    <t>Meets Pool Eligibility Requirements</t>
  </si>
  <si>
    <t>***Outside funds not calculated in the total</t>
  </si>
  <si>
    <t>*Represents a minimum cost</t>
  </si>
  <si>
    <t>**Allowable PTA may or may not be the same as the stipend PTA</t>
  </si>
  <si>
    <r>
      <t>Salary</t>
    </r>
    <r>
      <rPr>
        <vertAlign val="superscript"/>
        <sz val="10"/>
        <color theme="1"/>
        <rFont val="Calibri"/>
        <family val="2"/>
        <scheme val="minor"/>
      </rPr>
      <t>++</t>
    </r>
  </si>
  <si>
    <t>University</t>
  </si>
  <si>
    <t>EmplID</t>
  </si>
  <si>
    <t>Postdoc Name</t>
  </si>
  <si>
    <t>Prev Months
Experience</t>
  </si>
  <si>
    <r>
      <t xml:space="preserve">Min Req Salary
</t>
    </r>
    <r>
      <rPr>
        <b/>
        <sz val="9"/>
        <color theme="0" tint="-0.499984740745262"/>
        <rFont val="Calibri"/>
        <family val="2"/>
        <scheme val="minor"/>
      </rPr>
      <t>(w/ 2% increase)</t>
    </r>
  </si>
  <si>
    <r>
      <t xml:space="preserve">Min Req Salary
</t>
    </r>
    <r>
      <rPr>
        <b/>
        <sz val="9"/>
        <color theme="0" tint="-0.499984740745262"/>
        <rFont val="Calibri"/>
        <family val="2"/>
        <scheme val="minor"/>
      </rPr>
      <t>(w/ 4% increase)</t>
    </r>
  </si>
  <si>
    <r>
      <t xml:space="preserve">Min Req Salary
</t>
    </r>
    <r>
      <rPr>
        <b/>
        <sz val="9"/>
        <color theme="0" tint="-0.499984740745262"/>
        <rFont val="Calibri"/>
        <family val="2"/>
        <scheme val="minor"/>
      </rPr>
      <t>(w/ 3% increase)</t>
    </r>
  </si>
  <si>
    <r>
      <t xml:space="preserve">Previous Months Experience </t>
    </r>
    <r>
      <rPr>
        <sz val="8"/>
        <color theme="1"/>
        <rFont val="Calibri"/>
        <family val="2"/>
        <scheme val="minor"/>
      </rPr>
      <t>(as of Appt Start Date)</t>
    </r>
  </si>
  <si>
    <t>Drop-Down --&gt;</t>
  </si>
  <si>
    <r>
      <t>Family Status</t>
    </r>
    <r>
      <rPr>
        <sz val="8"/>
        <color theme="1"/>
        <rFont val="Calibri"/>
        <family val="2"/>
        <scheme val="minor"/>
      </rPr>
      <t xml:space="preserve"> (for insurance calculations)</t>
    </r>
  </si>
  <si>
    <t>PD Only</t>
  </si>
  <si>
    <t>PD + Spouse</t>
  </si>
  <si>
    <t>PD + Children</t>
  </si>
  <si>
    <t>PD + Family</t>
  </si>
  <si>
    <t>Postdoc:</t>
  </si>
  <si>
    <r>
      <rPr>
        <vertAlign val="superscript"/>
        <sz val="8"/>
        <color theme="1"/>
        <rFont val="Calibri"/>
        <family val="2"/>
        <scheme val="minor"/>
      </rPr>
      <t>++</t>
    </r>
    <r>
      <rPr>
        <sz val="8"/>
        <color theme="1"/>
        <rFont val="Calibri"/>
        <family val="2"/>
        <scheme val="minor"/>
      </rPr>
      <t xml:space="preserve"> If total salary &gt;= 50% of the required minimum, then enter a RAF (not RAFC) 20-hour salary line into GFS; the Postdoc will be Pool Eligible for benefits.</t>
    </r>
  </si>
  <si>
    <t>Total Faculty Sponsor/Department Responsibility</t>
  </si>
  <si>
    <t>Months discount for LOA or Maternity/Paternity</t>
  </si>
  <si>
    <t>Note: Future budgeting must take into account not only the months of experience but also potential CPI increases.</t>
  </si>
  <si>
    <t>Minimum Required Salary (with 2% CPI increase)</t>
  </si>
  <si>
    <t>Minimum Required Salary (with 3% CPI increase)</t>
  </si>
  <si>
    <t>Minimum Required Salary (with 4% CPI increase)</t>
  </si>
  <si>
    <t>OLD - 2016 Rates</t>
  </si>
  <si>
    <t>Postdoc Budgeting Calculator - 2019</t>
  </si>
  <si>
    <t>OLD - 2017 Rates</t>
  </si>
  <si>
    <r>
      <t>23.5% Fringe</t>
    </r>
    <r>
      <rPr>
        <i/>
        <sz val="8"/>
        <color theme="1"/>
        <rFont val="Calibri"/>
        <family val="2"/>
        <scheme val="minor"/>
      </rPr>
      <t xml:space="preserve"> (estimated from FY18)</t>
    </r>
  </si>
  <si>
    <r>
      <t>8.5% Fringe</t>
    </r>
    <r>
      <rPr>
        <i/>
        <sz val="8"/>
        <color theme="1"/>
        <rFont val="Calibri"/>
        <family val="2"/>
        <scheme val="minor"/>
      </rPr>
      <t xml:space="preserve"> (estimated from FY18)</t>
    </r>
  </si>
  <si>
    <r>
      <t xml:space="preserve">3.0% SOM Telecomm Fringe </t>
    </r>
    <r>
      <rPr>
        <i/>
        <sz val="8"/>
        <color theme="1"/>
        <rFont val="Calibri"/>
        <family val="2"/>
        <scheme val="minor"/>
      </rPr>
      <t xml:space="preserve"> (est from FY18)</t>
    </r>
  </si>
  <si>
    <t>Months
Discount
(Leaves)</t>
  </si>
  <si>
    <t>9/1/2018 Required Minimum</t>
  </si>
  <si>
    <r>
      <t xml:space="preserve">Months Experience as of 9/1/2018 </t>
    </r>
    <r>
      <rPr>
        <sz val="8"/>
        <color theme="1"/>
        <rFont val="Calibri"/>
        <family val="2"/>
        <scheme val="minor"/>
      </rPr>
      <t>(or start date)</t>
    </r>
  </si>
  <si>
    <r>
      <t xml:space="preserve">Budgeting Results effective 9/1/2018 - </t>
    </r>
    <r>
      <rPr>
        <b/>
        <sz val="10"/>
        <color rgb="FFC00000"/>
        <rFont val="Calibri"/>
        <family val="2"/>
        <scheme val="minor"/>
      </rPr>
      <t>Uses 2018 Benefit Rates</t>
    </r>
  </si>
  <si>
    <t>9/1/2019 Required Minimum Estimate</t>
  </si>
  <si>
    <t>Months Experience as of 9/1/2019</t>
  </si>
  <si>
    <r>
      <t xml:space="preserve">Months Exp
as of 9/1/2018
</t>
    </r>
    <r>
      <rPr>
        <b/>
        <sz val="8"/>
        <rFont val="Calibri"/>
        <family val="2"/>
        <scheme val="minor"/>
      </rPr>
      <t>(or start date)</t>
    </r>
  </si>
  <si>
    <r>
      <t xml:space="preserve">Min Req Salary
9/1/2018
</t>
    </r>
    <r>
      <rPr>
        <b/>
        <sz val="8"/>
        <rFont val="Calibri"/>
        <family val="2"/>
        <scheme val="minor"/>
      </rPr>
      <t>(or start date)</t>
    </r>
  </si>
  <si>
    <t>Months Exp
as of 9/1/2019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</si>
</sst>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4.9989318521683403E-2"/>
      </bottom>
      <diagonal/>
    </border>
    <border>
      <left/>
      <right/>
      <top style="thin">
        <color theme="0" tint="-0.499984740745262"/>
      </top>
      <bottom style="thin">
        <color theme="0" tint="-4.9989318521683403E-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4.9989318521683403E-2"/>
      </bottom>
      <diagonal/>
    </border>
    <border>
      <left style="thin">
        <color theme="0" tint="-0.49998474074526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49998474074526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499984740745262"/>
      </left>
      <right/>
      <top style="thin">
        <color theme="0" tint="-4.9989318521683403E-2"/>
      </top>
      <bottom style="thin">
        <color theme="0" tint="-0.499984740745262"/>
      </bottom>
      <diagonal/>
    </border>
    <border>
      <left/>
      <right/>
      <top style="thin">
        <color theme="0" tint="-4.9989318521683403E-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4.9989318521683403E-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6" fillId="2" borderId="2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18" fillId="0" borderId="0" xfId="0" applyFont="1"/>
    <xf numFmtId="0" fontId="20" fillId="0" borderId="0" xfId="0" applyFont="1"/>
    <xf numFmtId="0" fontId="17" fillId="2" borderId="15" xfId="0" applyFont="1" applyFill="1" applyBorder="1" applyAlignment="1">
      <alignment wrapText="1"/>
    </xf>
    <xf numFmtId="0" fontId="17" fillId="2" borderId="15" xfId="0" applyFont="1" applyFill="1" applyBorder="1" applyAlignment="1">
      <alignment horizontal="center" wrapText="1"/>
    </xf>
    <xf numFmtId="0" fontId="19" fillId="2" borderId="15" xfId="0" applyFont="1" applyFill="1" applyBorder="1" applyAlignment="1">
      <alignment horizontal="center" wrapText="1"/>
    </xf>
    <xf numFmtId="0" fontId="22" fillId="0" borderId="0" xfId="0" applyFont="1"/>
    <xf numFmtId="0" fontId="21" fillId="0" borderId="0" xfId="0" applyFont="1" applyAlignment="1">
      <alignment wrapText="1"/>
    </xf>
    <xf numFmtId="0" fontId="23" fillId="0" borderId="0" xfId="0" applyFont="1"/>
    <xf numFmtId="0" fontId="25" fillId="0" borderId="0" xfId="0" applyFont="1"/>
    <xf numFmtId="0" fontId="26" fillId="0" borderId="0" xfId="0" applyFont="1"/>
    <xf numFmtId="0" fontId="11" fillId="3" borderId="0" xfId="0" applyFont="1" applyFill="1"/>
    <xf numFmtId="0" fontId="11" fillId="3" borderId="0" xfId="0" applyFont="1" applyFill="1" applyProtection="1">
      <protection locked="0"/>
    </xf>
    <xf numFmtId="0" fontId="15" fillId="3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9" fillId="3" borderId="0" xfId="0" applyFont="1" applyFill="1" applyProtection="1">
      <protection locked="0"/>
    </xf>
    <xf numFmtId="0" fontId="0" fillId="3" borderId="0" xfId="0" applyFill="1"/>
    <xf numFmtId="0" fontId="2" fillId="3" borderId="0" xfId="0" applyFont="1" applyFill="1" applyBorder="1" applyProtection="1">
      <protection locked="0"/>
    </xf>
    <xf numFmtId="0" fontId="2" fillId="3" borderId="0" xfId="0" applyFont="1" applyFill="1" applyBorder="1"/>
    <xf numFmtId="0" fontId="2" fillId="3" borderId="14" xfId="0" applyFont="1" applyFill="1" applyBorder="1" applyProtection="1">
      <protection locked="0"/>
    </xf>
    <xf numFmtId="0" fontId="0" fillId="3" borderId="0" xfId="0" applyFill="1" applyBorder="1"/>
    <xf numFmtId="0" fontId="9" fillId="3" borderId="0" xfId="0" applyFont="1" applyFill="1"/>
    <xf numFmtId="0" fontId="4" fillId="3" borderId="0" xfId="0" applyFont="1" applyFill="1" applyBorder="1"/>
    <xf numFmtId="0" fontId="14" fillId="3" borderId="0" xfId="0" applyFont="1" applyFill="1" applyBorder="1"/>
    <xf numFmtId="0" fontId="9" fillId="3" borderId="0" xfId="0" applyFont="1" applyFill="1" applyBorder="1"/>
    <xf numFmtId="0" fontId="8" fillId="3" borderId="0" xfId="0" applyFont="1" applyFill="1"/>
    <xf numFmtId="0" fontId="9" fillId="3" borderId="0" xfId="0" applyNumberFormat="1" applyFont="1" applyFill="1"/>
    <xf numFmtId="0" fontId="16" fillId="3" borderId="0" xfId="0" applyFont="1" applyFill="1"/>
    <xf numFmtId="0" fontId="2" fillId="3" borderId="0" xfId="0" applyFont="1" applyFill="1"/>
    <xf numFmtId="0" fontId="1" fillId="3" borderId="0" xfId="0" applyFont="1" applyFill="1"/>
    <xf numFmtId="0" fontId="4" fillId="3" borderId="0" xfId="0" applyFont="1" applyFill="1"/>
    <xf numFmtId="0" fontId="15" fillId="3" borderId="0" xfId="0" applyFont="1" applyFill="1"/>
    <xf numFmtId="0" fontId="27" fillId="3" borderId="0" xfId="0" applyFont="1" applyFill="1"/>
    <xf numFmtId="0" fontId="2" fillId="3" borderId="8" xfId="0" applyFont="1" applyFill="1" applyBorder="1"/>
    <xf numFmtId="0" fontId="14" fillId="3" borderId="0" xfId="0" applyFont="1" applyFill="1"/>
    <xf numFmtId="0" fontId="28" fillId="3" borderId="0" xfId="0" applyFont="1" applyFill="1"/>
    <xf numFmtId="0" fontId="6" fillId="3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 indent="1"/>
    </xf>
    <xf numFmtId="0" fontId="7" fillId="3" borderId="12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10" fillId="3" borderId="10" xfId="0" quotePrefix="1" applyFont="1" applyFill="1" applyBorder="1" applyAlignment="1">
      <alignment horizontal="center"/>
    </xf>
    <xf numFmtId="0" fontId="6" fillId="3" borderId="2" xfId="0" applyFont="1" applyFill="1" applyBorder="1" applyAlignment="1"/>
    <xf numFmtId="0" fontId="3" fillId="3" borderId="0" xfId="0" applyFont="1" applyFill="1"/>
    <xf numFmtId="0" fontId="5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/>
    <xf numFmtId="164" fontId="5" fillId="3" borderId="0" xfId="0" applyNumberFormat="1" applyFont="1" applyFill="1" applyBorder="1"/>
    <xf numFmtId="0" fontId="7" fillId="3" borderId="0" xfId="0" applyFont="1" applyFill="1" applyAlignment="1">
      <alignment horizontal="center"/>
    </xf>
    <xf numFmtId="0" fontId="7" fillId="3" borderId="0" xfId="0" applyFont="1" applyFill="1" applyAlignment="1"/>
    <xf numFmtId="2" fontId="3" fillId="3" borderId="0" xfId="0" applyNumberFormat="1" applyFont="1" applyFill="1"/>
    <xf numFmtId="0" fontId="2" fillId="3" borderId="28" xfId="0" applyFont="1" applyFill="1" applyBorder="1"/>
    <xf numFmtId="0" fontId="2" fillId="3" borderId="29" xfId="0" applyFont="1" applyFill="1" applyBorder="1"/>
    <xf numFmtId="0" fontId="2" fillId="3" borderId="31" xfId="0" applyFont="1" applyFill="1" applyBorder="1"/>
    <xf numFmtId="0" fontId="2" fillId="3" borderId="34" xfId="0" applyFont="1" applyFill="1" applyBorder="1"/>
    <xf numFmtId="0" fontId="2" fillId="3" borderId="32" xfId="0" applyFont="1" applyFill="1" applyBorder="1"/>
    <xf numFmtId="0" fontId="2" fillId="3" borderId="35" xfId="0" applyFont="1" applyFill="1" applyBorder="1"/>
    <xf numFmtId="0" fontId="2" fillId="3" borderId="32" xfId="0" applyFont="1" applyFill="1" applyBorder="1" applyAlignment="1"/>
    <xf numFmtId="0" fontId="20" fillId="3" borderId="32" xfId="0" applyFont="1" applyFill="1" applyBorder="1"/>
    <xf numFmtId="0" fontId="20" fillId="3" borderId="35" xfId="0" applyFont="1" applyFill="1" applyBorder="1"/>
    <xf numFmtId="0" fontId="7" fillId="3" borderId="5" xfId="0" applyFont="1" applyFill="1" applyBorder="1" applyAlignment="1">
      <alignment horizontal="left" indent="1"/>
    </xf>
    <xf numFmtId="0" fontId="7" fillId="3" borderId="12" xfId="0" applyFont="1" applyFill="1" applyBorder="1" applyAlignment="1">
      <alignment horizontal="left" indent="1"/>
    </xf>
    <xf numFmtId="0" fontId="7" fillId="3" borderId="8" xfId="0" applyFont="1" applyFill="1" applyBorder="1" applyAlignment="1">
      <alignment horizontal="left" indent="1"/>
    </xf>
    <xf numFmtId="0" fontId="10" fillId="3" borderId="10" xfId="0" quotePrefix="1" applyFont="1" applyFill="1" applyBorder="1" applyAlignment="1">
      <alignment horizontal="left" indent="1"/>
    </xf>
    <xf numFmtId="0" fontId="2" fillId="3" borderId="29" xfId="0" applyFont="1" applyFill="1" applyBorder="1" applyAlignment="1">
      <alignment horizontal="right" indent="1"/>
    </xf>
    <xf numFmtId="164" fontId="4" fillId="3" borderId="35" xfId="0" applyNumberFormat="1" applyFont="1" applyFill="1" applyBorder="1" applyAlignment="1">
      <alignment horizontal="right" indent="1"/>
    </xf>
    <xf numFmtId="164" fontId="2" fillId="3" borderId="26" xfId="0" applyNumberFormat="1" applyFont="1" applyFill="1" applyBorder="1" applyAlignment="1">
      <alignment horizontal="right" indent="1"/>
    </xf>
    <xf numFmtId="164" fontId="2" fillId="3" borderId="32" xfId="0" applyNumberFormat="1" applyFont="1" applyFill="1" applyBorder="1" applyAlignment="1">
      <alignment horizontal="right" indent="1"/>
    </xf>
    <xf numFmtId="164" fontId="2" fillId="3" borderId="35" xfId="0" applyNumberFormat="1" applyFont="1" applyFill="1" applyBorder="1" applyAlignment="1">
      <alignment horizontal="right" indent="1"/>
    </xf>
    <xf numFmtId="164" fontId="3" fillId="3" borderId="6" xfId="0" applyNumberFormat="1" applyFont="1" applyFill="1" applyBorder="1" applyAlignment="1">
      <alignment horizontal="right" indent="1"/>
    </xf>
    <xf numFmtId="164" fontId="3" fillId="3" borderId="13" xfId="0" applyNumberFormat="1" applyFont="1" applyFill="1" applyBorder="1" applyAlignment="1">
      <alignment horizontal="right" indent="1"/>
    </xf>
    <xf numFmtId="164" fontId="3" fillId="3" borderId="9" xfId="0" applyNumberFormat="1" applyFont="1" applyFill="1" applyBorder="1" applyAlignment="1">
      <alignment horizontal="right" indent="1"/>
    </xf>
    <xf numFmtId="164" fontId="10" fillId="3" borderId="11" xfId="0" applyNumberFormat="1" applyFont="1" applyFill="1" applyBorder="1" applyAlignment="1">
      <alignment horizontal="right" indent="1"/>
    </xf>
    <xf numFmtId="164" fontId="5" fillId="3" borderId="3" xfId="0" applyNumberFormat="1" applyFont="1" applyFill="1" applyBorder="1" applyAlignment="1">
      <alignment horizontal="right" indent="1"/>
    </xf>
    <xf numFmtId="0" fontId="2" fillId="3" borderId="27" xfId="0" applyFont="1" applyFill="1" applyBorder="1" applyAlignment="1">
      <alignment horizontal="left" indent="1"/>
    </xf>
    <xf numFmtId="0" fontId="2" fillId="3" borderId="30" xfId="0" applyFont="1" applyFill="1" applyBorder="1" applyAlignment="1">
      <alignment horizontal="left" indent="1"/>
    </xf>
    <xf numFmtId="0" fontId="2" fillId="3" borderId="33" xfId="0" applyFont="1" applyFill="1" applyBorder="1" applyAlignment="1">
      <alignment horizontal="left" indent="1"/>
    </xf>
    <xf numFmtId="0" fontId="2" fillId="3" borderId="25" xfId="0" applyFont="1" applyFill="1" applyBorder="1" applyAlignment="1">
      <alignment horizontal="left" indent="1"/>
    </xf>
    <xf numFmtId="0" fontId="5" fillId="2" borderId="1" xfId="0" applyFont="1" applyFill="1" applyBorder="1" applyAlignment="1">
      <alignment horizontal="left" indent="1"/>
    </xf>
    <xf numFmtId="0" fontId="3" fillId="3" borderId="4" xfId="0" applyFont="1" applyFill="1" applyBorder="1" applyAlignment="1">
      <alignment horizontal="left" indent="1"/>
    </xf>
    <xf numFmtId="0" fontId="10" fillId="3" borderId="7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indent="1"/>
    </xf>
    <xf numFmtId="0" fontId="3" fillId="3" borderId="0" xfId="0" applyFont="1" applyFill="1" applyAlignment="1">
      <alignment horizontal="left" indent="1"/>
    </xf>
    <xf numFmtId="0" fontId="7" fillId="3" borderId="0" xfId="0" applyFont="1" applyFill="1" applyAlignment="1">
      <alignment horizontal="left" indent="1"/>
    </xf>
    <xf numFmtId="0" fontId="18" fillId="4" borderId="17" xfId="0" applyFont="1" applyFill="1" applyBorder="1"/>
    <xf numFmtId="164" fontId="17" fillId="4" borderId="17" xfId="0" applyNumberFormat="1" applyFont="1" applyFill="1" applyBorder="1"/>
    <xf numFmtId="0" fontId="20" fillId="4" borderId="17" xfId="0" applyFont="1" applyFill="1" applyBorder="1"/>
    <xf numFmtId="164" fontId="20" fillId="4" borderId="17" xfId="0" applyNumberFormat="1" applyFont="1" applyFill="1" applyBorder="1"/>
    <xf numFmtId="164" fontId="20" fillId="4" borderId="18" xfId="0" applyNumberFormat="1" applyFont="1" applyFill="1" applyBorder="1"/>
    <xf numFmtId="0" fontId="18" fillId="4" borderId="20" xfId="0" applyFont="1" applyFill="1" applyBorder="1"/>
    <xf numFmtId="164" fontId="17" fillId="4" borderId="20" xfId="0" applyNumberFormat="1" applyFont="1" applyFill="1" applyBorder="1"/>
    <xf numFmtId="0" fontId="20" fillId="4" borderId="20" xfId="0" applyFont="1" applyFill="1" applyBorder="1"/>
    <xf numFmtId="164" fontId="20" fillId="4" borderId="20" xfId="0" applyNumberFormat="1" applyFont="1" applyFill="1" applyBorder="1"/>
    <xf numFmtId="164" fontId="20" fillId="4" borderId="21" xfId="0" applyNumberFormat="1" applyFont="1" applyFill="1" applyBorder="1"/>
    <xf numFmtId="0" fontId="2" fillId="4" borderId="20" xfId="0" applyFont="1" applyFill="1" applyBorder="1"/>
    <xf numFmtId="164" fontId="4" fillId="4" borderId="20" xfId="0" applyNumberFormat="1" applyFont="1" applyFill="1" applyBorder="1"/>
    <xf numFmtId="0" fontId="2" fillId="4" borderId="23" xfId="0" applyFont="1" applyFill="1" applyBorder="1"/>
    <xf numFmtId="164" fontId="4" fillId="4" borderId="23" xfId="0" applyNumberFormat="1" applyFont="1" applyFill="1" applyBorder="1"/>
    <xf numFmtId="0" fontId="20" fillId="4" borderId="23" xfId="0" applyFont="1" applyFill="1" applyBorder="1"/>
    <xf numFmtId="164" fontId="20" fillId="4" borderId="23" xfId="0" applyNumberFormat="1" applyFont="1" applyFill="1" applyBorder="1"/>
    <xf numFmtId="164" fontId="20" fillId="4" borderId="24" xfId="0" applyNumberFormat="1" applyFont="1" applyFill="1" applyBorder="1"/>
    <xf numFmtId="0" fontId="16" fillId="0" borderId="16" xfId="0" applyFont="1" applyBorder="1" applyProtection="1">
      <protection locked="0"/>
    </xf>
    <xf numFmtId="0" fontId="16" fillId="0" borderId="17" xfId="0" applyFont="1" applyBorder="1" applyProtection="1">
      <protection locked="0"/>
    </xf>
    <xf numFmtId="0" fontId="16" fillId="0" borderId="19" xfId="0" applyFont="1" applyBorder="1" applyProtection="1">
      <protection locked="0"/>
    </xf>
    <xf numFmtId="0" fontId="16" fillId="0" borderId="20" xfId="0" applyFont="1" applyBorder="1" applyProtection="1">
      <protection locked="0"/>
    </xf>
    <xf numFmtId="14" fontId="16" fillId="0" borderId="20" xfId="0" applyNumberFormat="1" applyFont="1" applyBorder="1" applyProtection="1">
      <protection locked="0"/>
    </xf>
    <xf numFmtId="0" fontId="16" fillId="0" borderId="22" xfId="0" applyFont="1" applyBorder="1" applyProtection="1">
      <protection locked="0"/>
    </xf>
    <xf numFmtId="0" fontId="16" fillId="0" borderId="23" xfId="0" applyFont="1" applyBorder="1" applyProtection="1">
      <protection locked="0"/>
    </xf>
    <xf numFmtId="14" fontId="16" fillId="0" borderId="23" xfId="0" applyNumberFormat="1" applyFont="1" applyBorder="1" applyProtection="1">
      <protection locked="0"/>
    </xf>
    <xf numFmtId="14" fontId="16" fillId="5" borderId="20" xfId="0" applyNumberFormat="1" applyFont="1" applyFill="1" applyBorder="1" applyAlignment="1" applyProtection="1">
      <alignment horizontal="right" indent="1"/>
      <protection locked="0"/>
    </xf>
    <xf numFmtId="0" fontId="16" fillId="5" borderId="20" xfId="0" applyFont="1" applyFill="1" applyBorder="1" applyAlignment="1" applyProtection="1">
      <alignment horizontal="right" indent="1"/>
      <protection locked="0"/>
    </xf>
    <xf numFmtId="164" fontId="16" fillId="5" borderId="20" xfId="0" applyNumberFormat="1" applyFont="1" applyFill="1" applyBorder="1" applyAlignment="1" applyProtection="1">
      <alignment horizontal="right" indent="1"/>
      <protection locked="0"/>
    </xf>
    <xf numFmtId="0" fontId="3" fillId="3" borderId="7" xfId="0" applyFont="1" applyFill="1" applyBorder="1" applyAlignment="1">
      <alignment horizontal="left" indent="2"/>
    </xf>
    <xf numFmtId="0" fontId="30" fillId="3" borderId="0" xfId="0" applyFont="1" applyFill="1" applyProtection="1">
      <protection locked="0"/>
    </xf>
    <xf numFmtId="0" fontId="30" fillId="3" borderId="0" xfId="0" applyFont="1" applyFill="1"/>
    <xf numFmtId="0" fontId="31" fillId="3" borderId="0" xfId="0" applyFont="1" applyFill="1" applyProtection="1">
      <protection locked="0"/>
    </xf>
    <xf numFmtId="0" fontId="31" fillId="3" borderId="0" xfId="0" applyFont="1" applyFill="1"/>
    <xf numFmtId="0" fontId="31" fillId="3" borderId="0" xfId="0" applyFont="1" applyFill="1" applyBorder="1" applyProtection="1">
      <protection locked="0"/>
    </xf>
    <xf numFmtId="0" fontId="31" fillId="3" borderId="0" xfId="0" applyFont="1" applyFill="1" applyBorder="1"/>
    <xf numFmtId="0" fontId="32" fillId="3" borderId="0" xfId="0" applyFont="1" applyFill="1"/>
    <xf numFmtId="0" fontId="7" fillId="3" borderId="0" xfId="0" applyFont="1" applyFill="1"/>
    <xf numFmtId="1" fontId="34" fillId="0" borderId="0" xfId="0" applyNumberFormat="1" applyFont="1" applyFill="1" applyBorder="1"/>
    <xf numFmtId="14" fontId="31" fillId="3" borderId="0" xfId="0" applyNumberFormat="1" applyFont="1" applyFill="1"/>
    <xf numFmtId="0" fontId="16" fillId="0" borderId="36" xfId="0" applyFont="1" applyBorder="1" applyProtection="1">
      <protection locked="0"/>
    </xf>
    <xf numFmtId="0" fontId="3" fillId="3" borderId="0" xfId="0" quotePrefix="1" applyFont="1" applyFill="1" applyAlignment="1">
      <alignment horizontal="left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zoomScaleNormal="100" workbookViewId="0">
      <selection activeCell="D1" sqref="D1"/>
    </sheetView>
  </sheetViews>
  <sheetFormatPr defaultRowHeight="15" x14ac:dyDescent="0.25"/>
  <cols>
    <col min="1" max="1" width="4.7109375" style="22" customWidth="1"/>
    <col min="2" max="2" width="3.85546875" style="34" customWidth="1"/>
    <col min="3" max="3" width="32.140625" style="34" customWidth="1"/>
    <col min="4" max="4" width="12.28515625" style="34" bestFit="1" customWidth="1"/>
    <col min="5" max="5" width="14.140625" style="34" customWidth="1"/>
    <col min="6" max="6" width="15.5703125" style="22" customWidth="1"/>
    <col min="7" max="7" width="8" style="122" customWidth="1"/>
    <col min="8" max="8" width="6" style="27" bestFit="1" customWidth="1"/>
    <col min="9" max="10" width="9.140625" style="122"/>
    <col min="11" max="11" width="9.7109375" style="122" bestFit="1" customWidth="1"/>
    <col min="12" max="12" width="9.140625" style="122"/>
    <col min="13" max="16384" width="9.140625" style="22"/>
  </cols>
  <sheetData>
    <row r="1" spans="1:12" s="16" customFormat="1" ht="21" x14ac:dyDescent="0.35">
      <c r="A1" s="16" t="s">
        <v>48</v>
      </c>
      <c r="D1" s="17"/>
      <c r="E1" s="17"/>
      <c r="F1" s="17"/>
      <c r="G1" s="119"/>
      <c r="H1" s="18"/>
      <c r="I1" s="120"/>
      <c r="J1" s="120"/>
      <c r="K1" s="120"/>
      <c r="L1" s="120"/>
    </row>
    <row r="2" spans="1:12" x14ac:dyDescent="0.25">
      <c r="A2" s="19"/>
      <c r="B2" s="19"/>
      <c r="C2" s="19"/>
      <c r="D2" s="19"/>
      <c r="E2" s="19"/>
      <c r="F2" s="20"/>
      <c r="G2" s="121"/>
      <c r="H2" s="21"/>
    </row>
    <row r="3" spans="1:12" x14ac:dyDescent="0.25">
      <c r="A3" s="23"/>
      <c r="B3" s="23"/>
      <c r="C3" s="23"/>
      <c r="D3" s="23"/>
      <c r="E3" s="19"/>
      <c r="F3" s="20"/>
      <c r="G3" s="121"/>
      <c r="H3" s="21"/>
    </row>
    <row r="4" spans="1:12" x14ac:dyDescent="0.25">
      <c r="A4" s="23" t="s">
        <v>39</v>
      </c>
      <c r="B4" s="23"/>
      <c r="C4" s="25"/>
      <c r="D4" s="23"/>
      <c r="E4" s="23"/>
      <c r="F4" s="23"/>
      <c r="G4" s="123"/>
      <c r="H4" s="21"/>
    </row>
    <row r="5" spans="1:12" x14ac:dyDescent="0.25">
      <c r="A5" s="24"/>
      <c r="B5" s="24"/>
      <c r="C5" s="24"/>
      <c r="D5" s="24"/>
      <c r="E5" s="24"/>
      <c r="F5" s="24"/>
      <c r="G5" s="124"/>
    </row>
    <row r="6" spans="1:12" ht="4.5" customHeight="1" x14ac:dyDescent="0.25">
      <c r="A6" s="26"/>
      <c r="B6" s="24"/>
      <c r="C6" s="24"/>
      <c r="D6" s="24"/>
      <c r="E6" s="24"/>
      <c r="F6" s="24"/>
      <c r="G6" s="124"/>
    </row>
    <row r="7" spans="1:12" x14ac:dyDescent="0.25">
      <c r="A7" s="26"/>
      <c r="B7" s="28" t="s">
        <v>5</v>
      </c>
      <c r="C7" s="24"/>
      <c r="D7" s="24"/>
      <c r="E7" s="24"/>
      <c r="F7" s="24"/>
      <c r="G7" s="124"/>
    </row>
    <row r="8" spans="1:12" ht="4.5" customHeight="1" x14ac:dyDescent="0.25">
      <c r="A8" s="26"/>
      <c r="B8" s="24"/>
      <c r="C8" s="24"/>
      <c r="D8" s="24"/>
      <c r="E8" s="24"/>
      <c r="F8" s="24"/>
      <c r="G8" s="124"/>
    </row>
    <row r="9" spans="1:12" x14ac:dyDescent="0.25">
      <c r="A9" s="26"/>
      <c r="B9" s="24"/>
      <c r="C9" s="80" t="s">
        <v>4</v>
      </c>
      <c r="D9" s="58"/>
      <c r="E9" s="115"/>
      <c r="F9" s="29" t="str">
        <f>IF($E$9="","&lt;&lt; Enter value","")</f>
        <v>&lt;&lt; Enter value</v>
      </c>
      <c r="G9" s="124"/>
      <c r="H9" s="30">
        <f>IF($E$9="",0,1)</f>
        <v>0</v>
      </c>
    </row>
    <row r="10" spans="1:12" x14ac:dyDescent="0.25">
      <c r="A10" s="26"/>
      <c r="B10" s="24"/>
      <c r="C10" s="81" t="s">
        <v>32</v>
      </c>
      <c r="D10" s="63"/>
      <c r="E10" s="116"/>
      <c r="F10" s="29" t="str">
        <f>IF($E$10="","&lt;&lt; Enter value","")</f>
        <v>&lt;&lt; Enter value</v>
      </c>
      <c r="G10" s="124"/>
      <c r="H10" s="30">
        <f>IF($E$10="",0,1)</f>
        <v>0</v>
      </c>
      <c r="K10" s="128"/>
    </row>
    <row r="11" spans="1:12" x14ac:dyDescent="0.25">
      <c r="A11" s="26"/>
      <c r="B11" s="24"/>
      <c r="C11" s="81" t="s">
        <v>42</v>
      </c>
      <c r="D11" s="63"/>
      <c r="E11" s="116"/>
      <c r="F11" s="29" t="str">
        <f>IF($E$11="","&lt;&lt; Enter non-negative value","")</f>
        <v>&lt;&lt; Enter non-negative value</v>
      </c>
      <c r="G11" s="124"/>
      <c r="H11" s="30">
        <f>IF($E$11="",0,1)</f>
        <v>0</v>
      </c>
      <c r="K11" s="128"/>
    </row>
    <row r="12" spans="1:12" x14ac:dyDescent="0.25">
      <c r="A12" s="26"/>
      <c r="B12" s="24"/>
      <c r="C12" s="81" t="s">
        <v>34</v>
      </c>
      <c r="D12" s="64" t="s">
        <v>33</v>
      </c>
      <c r="E12" s="116"/>
      <c r="F12" s="29" t="str">
        <f>IF($E$12="","&lt;&lt; Enter value","")</f>
        <v>&lt;&lt; Enter value</v>
      </c>
      <c r="G12" s="124"/>
      <c r="H12" s="30">
        <f>IF($E$12="",0,1)</f>
        <v>0</v>
      </c>
      <c r="K12" s="128"/>
    </row>
    <row r="13" spans="1:12" x14ac:dyDescent="0.25">
      <c r="A13" s="26"/>
      <c r="B13" s="24"/>
      <c r="C13" s="82" t="s">
        <v>16</v>
      </c>
      <c r="D13" s="65" t="s">
        <v>33</v>
      </c>
      <c r="E13" s="116"/>
      <c r="F13" s="29" t="str">
        <f>IF($E$13="","&lt;&lt; Enter value","")</f>
        <v>&lt;&lt; Enter value</v>
      </c>
      <c r="G13" s="124"/>
      <c r="H13" s="30">
        <f>IF($E$13="",0,1)</f>
        <v>0</v>
      </c>
    </row>
    <row r="14" spans="1:12" ht="4.5" customHeight="1" x14ac:dyDescent="0.25">
      <c r="A14" s="26"/>
      <c r="B14" s="24"/>
      <c r="C14" s="24"/>
      <c r="D14" s="24"/>
      <c r="E14" s="24"/>
      <c r="F14" s="29"/>
      <c r="G14" s="124"/>
    </row>
    <row r="15" spans="1:12" s="31" customFormat="1" ht="10.5" customHeight="1" x14ac:dyDescent="0.25">
      <c r="B15" s="32"/>
      <c r="C15" s="33"/>
      <c r="D15" s="33"/>
      <c r="E15" s="27"/>
      <c r="F15" s="27"/>
      <c r="G15" s="122"/>
      <c r="H15" s="27">
        <f>SUM(H9:H13)</f>
        <v>0</v>
      </c>
      <c r="I15" s="122"/>
      <c r="J15" s="122"/>
      <c r="K15" s="122"/>
      <c r="L15" s="122"/>
    </row>
    <row r="16" spans="1:12" ht="10.5" customHeight="1" x14ac:dyDescent="0.25"/>
    <row r="17" spans="2:12" s="35" customFormat="1" x14ac:dyDescent="0.25">
      <c r="B17" s="36" t="s">
        <v>54</v>
      </c>
      <c r="C17" s="36"/>
      <c r="E17" s="28"/>
      <c r="F17" s="36"/>
      <c r="G17" s="125"/>
      <c r="H17" s="37"/>
      <c r="I17" s="125"/>
      <c r="J17" s="125"/>
      <c r="K17" s="122"/>
      <c r="L17" s="125"/>
    </row>
    <row r="18" spans="2:12" ht="5.25" customHeight="1" x14ac:dyDescent="0.25">
      <c r="E18" s="24"/>
      <c r="F18" s="34"/>
    </row>
    <row r="19" spans="2:12" x14ac:dyDescent="0.25">
      <c r="C19" s="80" t="s">
        <v>55</v>
      </c>
      <c r="D19" s="57"/>
      <c r="E19" s="70" t="str">
        <f>IF(H15=5,IF(E9&gt;43343,E10-E11,ROUND(((((43344-E9)/365)*12)+E10-E11),0)),"")</f>
        <v/>
      </c>
      <c r="F19" s="34"/>
    </row>
    <row r="20" spans="2:12" x14ac:dyDescent="0.25">
      <c r="C20" s="82" t="s">
        <v>7</v>
      </c>
      <c r="D20" s="60"/>
      <c r="E20" s="71" t="str">
        <f>IF(H15=5,VLOOKUP(E19,Sheet2!A:B,2,FALSE),"")</f>
        <v/>
      </c>
      <c r="F20" s="34"/>
      <c r="H20" s="30"/>
    </row>
    <row r="21" spans="2:12" ht="3.75" customHeight="1" x14ac:dyDescent="0.25">
      <c r="E21" s="24"/>
      <c r="F21" s="34"/>
    </row>
    <row r="22" spans="2:12" ht="15.75" x14ac:dyDescent="0.25">
      <c r="C22" s="80" t="s">
        <v>24</v>
      </c>
      <c r="D22" s="58"/>
      <c r="E22" s="117"/>
      <c r="F22" s="38" t="str">
        <f>IF(H15=5,IF(D29&gt;0,"&gt;&gt; Meets Pool Eligibility requirements",""),"")</f>
        <v/>
      </c>
    </row>
    <row r="23" spans="2:12" x14ac:dyDescent="0.25">
      <c r="C23" s="81" t="s">
        <v>1</v>
      </c>
      <c r="D23" s="61"/>
      <c r="E23" s="117"/>
      <c r="F23" s="34"/>
    </row>
    <row r="24" spans="2:12" x14ac:dyDescent="0.25">
      <c r="C24" s="82" t="s">
        <v>2</v>
      </c>
      <c r="D24" s="62"/>
      <c r="E24" s="117"/>
      <c r="F24" s="34"/>
    </row>
    <row r="25" spans="2:12" ht="4.5" customHeight="1" x14ac:dyDescent="0.25">
      <c r="F25" s="34"/>
    </row>
    <row r="26" spans="2:12" x14ac:dyDescent="0.25">
      <c r="C26" s="83" t="s">
        <v>3</v>
      </c>
      <c r="D26" s="39"/>
      <c r="E26" s="72">
        <f>SUM(E22:E24)</f>
        <v>0</v>
      </c>
      <c r="F26" s="40" t="str">
        <f>IF(H15=5,IF(E26&lt;E20,"&lt;&lt;&lt; Does not meet required minimum",""),"")</f>
        <v/>
      </c>
    </row>
    <row r="27" spans="2:12" ht="6" customHeight="1" x14ac:dyDescent="0.25">
      <c r="F27" s="34"/>
    </row>
    <row r="28" spans="2:12" ht="24.75" customHeight="1" x14ac:dyDescent="0.25">
      <c r="C28" s="130" t="s">
        <v>40</v>
      </c>
      <c r="D28" s="131"/>
      <c r="E28" s="131"/>
      <c r="F28" s="131"/>
      <c r="G28" s="131"/>
    </row>
    <row r="29" spans="2:12" s="31" customFormat="1" ht="10.5" customHeight="1" x14ac:dyDescent="0.25">
      <c r="B29" s="32"/>
      <c r="C29" s="41" t="s">
        <v>20</v>
      </c>
      <c r="D29" s="41" t="str">
        <f>IF(H15=5,IF(E22&gt;=(E20/2),1,0),"")</f>
        <v/>
      </c>
      <c r="E29" s="27"/>
      <c r="F29" s="27"/>
      <c r="G29" s="122"/>
      <c r="H29" s="27"/>
      <c r="I29" s="122"/>
      <c r="J29" s="122"/>
      <c r="K29" s="122"/>
      <c r="L29" s="122"/>
    </row>
    <row r="30" spans="2:12" s="31" customFormat="1" ht="10.5" customHeight="1" x14ac:dyDescent="0.25">
      <c r="B30" s="27"/>
      <c r="C30" s="27"/>
      <c r="D30" s="27"/>
      <c r="E30" s="27"/>
      <c r="G30" s="122"/>
      <c r="H30" s="27"/>
      <c r="I30" s="122"/>
      <c r="J30" s="122"/>
      <c r="K30" s="122"/>
      <c r="L30" s="122"/>
    </row>
    <row r="31" spans="2:12" s="35" customFormat="1" x14ac:dyDescent="0.25">
      <c r="B31" s="36" t="s">
        <v>56</v>
      </c>
      <c r="C31" s="36"/>
      <c r="D31" s="36"/>
      <c r="E31" s="36"/>
      <c r="G31" s="125"/>
      <c r="H31" s="37"/>
      <c r="I31" s="125"/>
      <c r="J31" s="125"/>
      <c r="K31" s="125"/>
      <c r="L31" s="125"/>
    </row>
    <row r="33" spans="2:12" x14ac:dyDescent="0.25">
      <c r="C33" s="84" t="s">
        <v>8</v>
      </c>
      <c r="D33" s="4" t="s">
        <v>9</v>
      </c>
      <c r="E33" s="4" t="s">
        <v>10</v>
      </c>
      <c r="F33" s="5" t="s">
        <v>11</v>
      </c>
    </row>
    <row r="34" spans="2:12" x14ac:dyDescent="0.25">
      <c r="C34" s="85" t="s">
        <v>0</v>
      </c>
      <c r="D34" s="43">
        <v>51210</v>
      </c>
      <c r="E34" s="66" t="s">
        <v>12</v>
      </c>
      <c r="F34" s="75" t="str">
        <f>IF(H15=5,E22,"")</f>
        <v/>
      </c>
    </row>
    <row r="35" spans="2:12" x14ac:dyDescent="0.25">
      <c r="C35" s="118" t="s">
        <v>50</v>
      </c>
      <c r="D35" s="45">
        <v>51755</v>
      </c>
      <c r="E35" s="67" t="s">
        <v>12</v>
      </c>
      <c r="F35" s="76" t="str">
        <f>IF(H15=5,IF(D29=1,F34*0.235,0),"")</f>
        <v/>
      </c>
    </row>
    <row r="36" spans="2:12" x14ac:dyDescent="0.25">
      <c r="C36" s="118" t="s">
        <v>51</v>
      </c>
      <c r="D36" s="46">
        <v>51260</v>
      </c>
      <c r="E36" s="68" t="s">
        <v>12</v>
      </c>
      <c r="F36" s="77" t="str">
        <f>IF(H15=5,IF(D29=0,F34*0.085,0),"")</f>
        <v/>
      </c>
    </row>
    <row r="37" spans="2:12" x14ac:dyDescent="0.25">
      <c r="C37" s="118" t="s">
        <v>52</v>
      </c>
      <c r="D37" s="46">
        <v>58290</v>
      </c>
      <c r="E37" s="68" t="s">
        <v>12</v>
      </c>
      <c r="F37" s="77" t="str">
        <f>IF(H15=5,IF(E13="SOM",0.03*F34,0),"")</f>
        <v/>
      </c>
    </row>
    <row r="38" spans="2:12" x14ac:dyDescent="0.25">
      <c r="C38" s="44" t="s">
        <v>1</v>
      </c>
      <c r="D38" s="46">
        <v>57840</v>
      </c>
      <c r="E38" s="68" t="s">
        <v>13</v>
      </c>
      <c r="F38" s="77" t="str">
        <f>IF(H15=5,E23,"")</f>
        <v/>
      </c>
    </row>
    <row r="39" spans="2:12" x14ac:dyDescent="0.25">
      <c r="C39" s="44" t="s">
        <v>14</v>
      </c>
      <c r="D39" s="46">
        <v>57845</v>
      </c>
      <c r="E39" s="68" t="s">
        <v>15</v>
      </c>
      <c r="F39" s="77" t="str">
        <f>IF(H15=5,IF(D29=1,0,H39),"")</f>
        <v/>
      </c>
      <c r="H39" s="27" t="str">
        <f>IF(E12="","",VLOOKUP(E12,Sheet2!$F$2:$G$5,2,FALSE))</f>
        <v/>
      </c>
    </row>
    <row r="40" spans="2:12" x14ac:dyDescent="0.25">
      <c r="C40" s="86" t="s">
        <v>19</v>
      </c>
      <c r="D40" s="47" t="s">
        <v>18</v>
      </c>
      <c r="E40" s="69" t="s">
        <v>18</v>
      </c>
      <c r="F40" s="78" t="str">
        <f>IF(H15=5,E24,"")</f>
        <v/>
      </c>
    </row>
    <row r="41" spans="2:12" x14ac:dyDescent="0.25">
      <c r="C41" s="87" t="s">
        <v>41</v>
      </c>
      <c r="D41" s="42"/>
      <c r="E41" s="48"/>
      <c r="F41" s="79" t="str">
        <f>IF(H15=5,SUM(F34:F39),"")</f>
        <v/>
      </c>
    </row>
    <row r="42" spans="2:12" s="49" customFormat="1" ht="4.5" customHeight="1" x14ac:dyDescent="0.2">
      <c r="C42" s="50"/>
      <c r="D42" s="51"/>
      <c r="E42" s="52"/>
      <c r="F42" s="53"/>
      <c r="G42" s="126"/>
      <c r="H42" s="27"/>
      <c r="I42" s="126"/>
      <c r="J42" s="126"/>
      <c r="K42" s="126"/>
      <c r="L42" s="126"/>
    </row>
    <row r="43" spans="2:12" s="49" customFormat="1" ht="12.75" x14ac:dyDescent="0.2">
      <c r="C43" s="88" t="s">
        <v>22</v>
      </c>
      <c r="D43" s="54"/>
      <c r="E43" s="55"/>
      <c r="F43" s="56"/>
      <c r="G43" s="126"/>
      <c r="H43" s="27"/>
      <c r="I43" s="126"/>
      <c r="J43" s="126"/>
      <c r="K43" s="126"/>
      <c r="L43" s="126"/>
    </row>
    <row r="44" spans="2:12" s="49" customFormat="1" ht="12.75" x14ac:dyDescent="0.2">
      <c r="C44" s="89" t="s">
        <v>23</v>
      </c>
      <c r="D44" s="54"/>
      <c r="E44" s="55"/>
      <c r="F44" s="56"/>
      <c r="G44" s="126"/>
      <c r="H44" s="27"/>
      <c r="I44" s="126"/>
      <c r="J44" s="126"/>
      <c r="K44" s="126"/>
      <c r="L44" s="126"/>
    </row>
    <row r="45" spans="2:12" s="49" customFormat="1" ht="12.75" x14ac:dyDescent="0.2">
      <c r="C45" s="88" t="s">
        <v>21</v>
      </c>
      <c r="G45" s="126"/>
      <c r="H45" s="27"/>
      <c r="I45" s="126"/>
      <c r="J45" s="126"/>
      <c r="K45" s="126"/>
      <c r="L45" s="126"/>
    </row>
    <row r="46" spans="2:12" s="31" customFormat="1" ht="10.5" customHeight="1" x14ac:dyDescent="0.25">
      <c r="B46" s="32"/>
      <c r="C46" s="27" t="s">
        <v>20</v>
      </c>
      <c r="D46" s="27" t="str">
        <f>IF(H32=3,IF(E39&gt;=(E37/2),1,0),"")</f>
        <v/>
      </c>
      <c r="E46" s="27"/>
      <c r="F46" s="27"/>
      <c r="G46" s="122"/>
      <c r="H46" s="27"/>
      <c r="I46" s="122"/>
      <c r="J46" s="122"/>
      <c r="K46" s="122"/>
      <c r="L46" s="122"/>
    </row>
    <row r="47" spans="2:12" ht="10.5" customHeight="1" x14ac:dyDescent="0.25"/>
    <row r="48" spans="2:12" s="35" customFormat="1" x14ac:dyDescent="0.25">
      <c r="B48" s="36" t="s">
        <v>57</v>
      </c>
      <c r="C48" s="36"/>
      <c r="E48" s="36"/>
      <c r="G48" s="125"/>
      <c r="H48" s="37"/>
      <c r="I48" s="125"/>
      <c r="J48" s="125"/>
      <c r="K48" s="125"/>
      <c r="L48" s="125"/>
    </row>
    <row r="49" spans="2:12" s="35" customFormat="1" ht="4.5" customHeight="1" x14ac:dyDescent="0.25">
      <c r="B49" s="36"/>
      <c r="C49" s="36"/>
      <c r="E49" s="36"/>
      <c r="G49" s="125"/>
      <c r="H49" s="37"/>
      <c r="I49" s="125"/>
      <c r="J49" s="125"/>
      <c r="K49" s="125"/>
      <c r="L49" s="125"/>
    </row>
    <row r="50" spans="2:12" s="35" customFormat="1" ht="12.75" customHeight="1" x14ac:dyDescent="0.25">
      <c r="B50" s="49" t="s">
        <v>43</v>
      </c>
      <c r="C50" s="36"/>
      <c r="E50" s="36"/>
      <c r="G50" s="125"/>
      <c r="H50" s="37"/>
      <c r="I50" s="125"/>
      <c r="J50" s="125"/>
      <c r="K50" s="125"/>
      <c r="L50" s="125"/>
    </row>
    <row r="51" spans="2:12" s="35" customFormat="1" ht="4.5" customHeight="1" x14ac:dyDescent="0.25">
      <c r="B51" s="36"/>
      <c r="C51" s="36"/>
      <c r="E51" s="36"/>
      <c r="G51" s="125"/>
      <c r="H51" s="37"/>
      <c r="I51" s="125"/>
      <c r="J51" s="125"/>
      <c r="K51" s="125"/>
      <c r="L51" s="125"/>
    </row>
    <row r="52" spans="2:12" x14ac:dyDescent="0.25">
      <c r="C52" s="80" t="s">
        <v>58</v>
      </c>
      <c r="D52" s="57"/>
      <c r="E52" s="70" t="str">
        <f>IF(H15=5,ROUND(((((43709-E9)/365)*12)+E10-E11),0),"")</f>
        <v/>
      </c>
    </row>
    <row r="53" spans="2:12" x14ac:dyDescent="0.25">
      <c r="C53" s="81" t="s">
        <v>44</v>
      </c>
      <c r="D53" s="59"/>
      <c r="E53" s="73" t="str">
        <f>IF(H15=5,ROUND((VLOOKUP($E$52,Sheet2!A:B,2,FALSE))*1.02,0),"")</f>
        <v/>
      </c>
    </row>
    <row r="54" spans="2:12" x14ac:dyDescent="0.25">
      <c r="C54" s="81" t="s">
        <v>45</v>
      </c>
      <c r="D54" s="59"/>
      <c r="E54" s="73" t="str">
        <f>IF(H15=5,ROUND((VLOOKUP($E$52,Sheet2!A:B,2,FALSE))*1.03,0),"")</f>
        <v/>
      </c>
    </row>
    <row r="55" spans="2:12" x14ac:dyDescent="0.25">
      <c r="C55" s="82" t="s">
        <v>46</v>
      </c>
      <c r="D55" s="60"/>
      <c r="E55" s="74" t="str">
        <f>IF(H15=5,ROUND((VLOOKUP($E$52,Sheet2!A:B,2,FALSE))*1.04,0),"")</f>
        <v/>
      </c>
    </row>
  </sheetData>
  <sheetProtection password="C5CB" sheet="1" objects="1" scenarios="1" selectLockedCells="1"/>
  <mergeCells count="1">
    <mergeCell ref="C28:G28"/>
  </mergeCells>
  <dataValidations count="5">
    <dataValidation type="list" showInputMessage="1" showErrorMessage="1" sqref="E13">
      <formula1>School</formula1>
    </dataValidation>
    <dataValidation type="decimal" allowBlank="1" showInputMessage="1" showErrorMessage="1" sqref="E22:E24">
      <formula1>0</formula1>
      <formula2>120000</formula2>
    </dataValidation>
    <dataValidation type="whole" allowBlank="1" showInputMessage="1" showErrorMessage="1" sqref="E10">
      <formula1>0</formula1>
      <formula2>60</formula2>
    </dataValidation>
    <dataValidation type="date" allowBlank="1" showInputMessage="1" showErrorMessage="1" sqref="E9">
      <formula1>40087</formula1>
      <formula2>43373</formula2>
    </dataValidation>
    <dataValidation type="whole" allowBlank="1" showInputMessage="1" showErrorMessage="1" sqref="E11">
      <formula1>0</formula1>
      <formula2>12</formula2>
    </dataValidation>
  </dataValidations>
  <printOptions horizontalCentered="1"/>
  <pageMargins left="0.4" right="0.4" top="0.65" bottom="0.75" header="0.3" footer="0.3"/>
  <pageSetup orientation="portrait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Sheet2!$F$2:$F$5</xm:f>
          </x14:formula1>
          <xm:sqref>E12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E26" sqref="E26"/>
    </sheetView>
  </sheetViews>
  <sheetFormatPr defaultRowHeight="15.75" x14ac:dyDescent="0.25"/>
  <cols>
    <col min="1" max="1" width="9.28515625" style="1" customWidth="1"/>
    <col min="2" max="2" width="19.140625" style="1" customWidth="1"/>
    <col min="3" max="3" width="12.140625" style="1" customWidth="1"/>
    <col min="4" max="4" width="11" style="1" bestFit="1" customWidth="1"/>
    <col min="5" max="5" width="7.7109375" style="1" bestFit="1" customWidth="1"/>
    <col min="6" max="6" width="13.85546875" style="1" bestFit="1" customWidth="1"/>
    <col min="7" max="7" width="12.42578125" style="1" bestFit="1" customWidth="1"/>
    <col min="8" max="8" width="13.85546875" style="7" bestFit="1" customWidth="1"/>
    <col min="9" max="11" width="13.140625" style="7" bestFit="1" customWidth="1"/>
    <col min="12" max="12" width="14.7109375" style="13" customWidth="1"/>
    <col min="13" max="16384" width="9.140625" style="13"/>
  </cols>
  <sheetData>
    <row r="1" spans="1:11" s="14" customFormat="1" ht="18.75" x14ac:dyDescent="0.3">
      <c r="A1" s="14" t="s">
        <v>48</v>
      </c>
      <c r="H1" s="15"/>
      <c r="I1" s="15"/>
      <c r="J1" s="15"/>
      <c r="K1" s="15"/>
    </row>
    <row r="2" spans="1:11" s="11" customFormat="1" x14ac:dyDescent="0.25">
      <c r="A2" s="6"/>
      <c r="B2" s="6"/>
      <c r="C2" s="6"/>
      <c r="D2" s="6"/>
      <c r="E2" s="6"/>
      <c r="F2" s="6"/>
      <c r="G2" s="6"/>
      <c r="H2" s="7"/>
      <c r="I2" s="7"/>
      <c r="J2" s="7"/>
      <c r="K2" s="7"/>
    </row>
    <row r="3" spans="1:11" s="12" customFormat="1" ht="39" x14ac:dyDescent="0.25">
      <c r="A3" s="8" t="s">
        <v>26</v>
      </c>
      <c r="B3" s="8" t="s">
        <v>27</v>
      </c>
      <c r="C3" s="9" t="s">
        <v>4</v>
      </c>
      <c r="D3" s="9" t="s">
        <v>28</v>
      </c>
      <c r="E3" s="9" t="s">
        <v>53</v>
      </c>
      <c r="F3" s="9" t="s">
        <v>59</v>
      </c>
      <c r="G3" s="9" t="s">
        <v>60</v>
      </c>
      <c r="H3" s="10" t="s">
        <v>61</v>
      </c>
      <c r="I3" s="10" t="s">
        <v>29</v>
      </c>
      <c r="J3" s="10" t="s">
        <v>31</v>
      </c>
      <c r="K3" s="10" t="s">
        <v>30</v>
      </c>
    </row>
    <row r="4" spans="1:11" s="11" customFormat="1" x14ac:dyDescent="0.25">
      <c r="A4" s="107"/>
      <c r="B4" s="108"/>
      <c r="C4" s="111"/>
      <c r="D4" s="110"/>
      <c r="E4" s="129"/>
      <c r="F4" s="90" t="str">
        <f>IF(C4="","",IF(D4="","",IF(C4&gt;43344,D4,ROUND((((43344-C4)/365)*12)+D4-E4,0))))</f>
        <v/>
      </c>
      <c r="G4" s="91" t="str">
        <f>IF(F4="","",VLOOKUP(F4,Sheet2!A:B,2,FALSE))</f>
        <v/>
      </c>
      <c r="H4" s="92" t="str">
        <f>IF(F4="","",F4+12)</f>
        <v/>
      </c>
      <c r="I4" s="93" t="str">
        <f>IF($H4="","",ROUND((VLOOKUP($H4,Sheet2!$A:$B,2,FALSE))*1.02,0))</f>
        <v/>
      </c>
      <c r="J4" s="93" t="str">
        <f>IF($H4="","",ROUND((VLOOKUP($H4,Sheet2!$A:$B,2,FALSE))*1.03,0))</f>
        <v/>
      </c>
      <c r="K4" s="94" t="str">
        <f>IF($H4="","",ROUND((VLOOKUP($H4,Sheet2!$A:$B,2,FALSE))*1.04,0))</f>
        <v/>
      </c>
    </row>
    <row r="5" spans="1:11" s="11" customFormat="1" x14ac:dyDescent="0.25">
      <c r="A5" s="109"/>
      <c r="B5" s="110"/>
      <c r="C5" s="111"/>
      <c r="D5" s="110"/>
      <c r="E5" s="110"/>
      <c r="F5" s="95" t="str">
        <f t="shared" ref="F5:F31" si="0">IF(C5="","",IF(D5="","",IF(C5&gt;43344,D5,ROUND((((43344-C5)/365)*12)+D5-E5,0))))</f>
        <v/>
      </c>
      <c r="G5" s="96" t="str">
        <f>IF(F5="","",VLOOKUP(F5,Sheet2!A:B,2,FALSE))</f>
        <v/>
      </c>
      <c r="H5" s="97" t="str">
        <f t="shared" ref="H5:H31" si="1">IF(F5="","",F5+12)</f>
        <v/>
      </c>
      <c r="I5" s="98" t="str">
        <f>IF($H5="","",ROUND((VLOOKUP($H5,Sheet2!$A:$B,2,FALSE))*1.02,0))</f>
        <v/>
      </c>
      <c r="J5" s="98" t="str">
        <f>IF($H5="","",ROUND((VLOOKUP($H5,Sheet2!$A:$B,2,FALSE))*1.03,0))</f>
        <v/>
      </c>
      <c r="K5" s="99" t="str">
        <f>IF($H5="","",ROUND((VLOOKUP($H5,Sheet2!$A:$B,2,FALSE))*1.04,0))</f>
        <v/>
      </c>
    </row>
    <row r="6" spans="1:11" s="11" customFormat="1" x14ac:dyDescent="0.25">
      <c r="A6" s="109"/>
      <c r="B6" s="110"/>
      <c r="C6" s="111"/>
      <c r="D6" s="110"/>
      <c r="E6" s="110"/>
      <c r="F6" s="95" t="str">
        <f t="shared" si="0"/>
        <v/>
      </c>
      <c r="G6" s="96" t="str">
        <f>IF(F6="","",VLOOKUP(F6,Sheet2!A:B,2,FALSE))</f>
        <v/>
      </c>
      <c r="H6" s="97" t="str">
        <f t="shared" si="1"/>
        <v/>
      </c>
      <c r="I6" s="98" t="str">
        <f>IF($H6="","",ROUND((VLOOKUP($H6,Sheet2!$A:$B,2,FALSE))*1.02,0))</f>
        <v/>
      </c>
      <c r="J6" s="98" t="str">
        <f>IF($H6="","",ROUND((VLOOKUP($H6,Sheet2!$A:$B,2,FALSE))*1.03,0))</f>
        <v/>
      </c>
      <c r="K6" s="99" t="str">
        <f>IF($H6="","",ROUND((VLOOKUP($H6,Sheet2!$A:$B,2,FALSE))*1.04,0))</f>
        <v/>
      </c>
    </row>
    <row r="7" spans="1:11" s="11" customFormat="1" x14ac:dyDescent="0.25">
      <c r="A7" s="109"/>
      <c r="B7" s="110"/>
      <c r="C7" s="111"/>
      <c r="D7" s="110"/>
      <c r="E7" s="129"/>
      <c r="F7" s="95" t="str">
        <f t="shared" si="0"/>
        <v/>
      </c>
      <c r="G7" s="96" t="str">
        <f>IF(F7="","",VLOOKUP(F7,Sheet2!A:B,2,FALSE))</f>
        <v/>
      </c>
      <c r="H7" s="97" t="str">
        <f t="shared" si="1"/>
        <v/>
      </c>
      <c r="I7" s="98" t="str">
        <f>IF($H7="","",ROUND((VLOOKUP($H7,Sheet2!$A:$B,2,FALSE))*1.02,0))</f>
        <v/>
      </c>
      <c r="J7" s="98" t="str">
        <f>IF($H7="","",ROUND((VLOOKUP($H7,Sheet2!$A:$B,2,FALSE))*1.03,0))</f>
        <v/>
      </c>
      <c r="K7" s="99" t="str">
        <f>IF($H7="","",ROUND((VLOOKUP($H7,Sheet2!$A:$B,2,FALSE))*1.04,0))</f>
        <v/>
      </c>
    </row>
    <row r="8" spans="1:11" s="11" customFormat="1" x14ac:dyDescent="0.25">
      <c r="A8" s="109"/>
      <c r="B8" s="110"/>
      <c r="C8" s="111"/>
      <c r="D8" s="110"/>
      <c r="E8" s="110"/>
      <c r="F8" s="95" t="str">
        <f t="shared" si="0"/>
        <v/>
      </c>
      <c r="G8" s="96" t="str">
        <f>IF(F8="","",VLOOKUP(F8,Sheet2!A:B,2,FALSE))</f>
        <v/>
      </c>
      <c r="H8" s="97" t="str">
        <f t="shared" si="1"/>
        <v/>
      </c>
      <c r="I8" s="98" t="str">
        <f>IF($H8="","",ROUND((VLOOKUP($H8,Sheet2!$A:$B,2,FALSE))*1.02,0))</f>
        <v/>
      </c>
      <c r="J8" s="98" t="str">
        <f>IF($H8="","",ROUND((VLOOKUP($H8,Sheet2!$A:$B,2,FALSE))*1.03,0))</f>
        <v/>
      </c>
      <c r="K8" s="99" t="str">
        <f>IF($H8="","",ROUND((VLOOKUP($H8,Sheet2!$A:$B,2,FALSE))*1.04,0))</f>
        <v/>
      </c>
    </row>
    <row r="9" spans="1:11" s="11" customFormat="1" x14ac:dyDescent="0.25">
      <c r="A9" s="109"/>
      <c r="B9" s="110"/>
      <c r="C9" s="111"/>
      <c r="D9" s="110"/>
      <c r="E9" s="110"/>
      <c r="F9" s="95" t="str">
        <f t="shared" si="0"/>
        <v/>
      </c>
      <c r="G9" s="96" t="str">
        <f>IF(F9="","",VLOOKUP(F9,Sheet2!A:B,2,FALSE))</f>
        <v/>
      </c>
      <c r="H9" s="97" t="str">
        <f t="shared" si="1"/>
        <v/>
      </c>
      <c r="I9" s="98" t="str">
        <f>IF($H9="","",ROUND((VLOOKUP($H9,Sheet2!$A:$B,2,FALSE))*1.02,0))</f>
        <v/>
      </c>
      <c r="J9" s="98" t="str">
        <f>IF($H9="","",ROUND((VLOOKUP($H9,Sheet2!$A:$B,2,FALSE))*1.03,0))</f>
        <v/>
      </c>
      <c r="K9" s="99" t="str">
        <f>IF($H9="","",ROUND((VLOOKUP($H9,Sheet2!$A:$B,2,FALSE))*1.04,0))</f>
        <v/>
      </c>
    </row>
    <row r="10" spans="1:11" s="11" customFormat="1" x14ac:dyDescent="0.25">
      <c r="A10" s="109"/>
      <c r="B10" s="110"/>
      <c r="C10" s="111"/>
      <c r="D10" s="110"/>
      <c r="E10" s="110"/>
      <c r="F10" s="95" t="str">
        <f t="shared" si="0"/>
        <v/>
      </c>
      <c r="G10" s="96" t="str">
        <f>IF(F10="","",VLOOKUP(F10,Sheet2!A:B,2,FALSE))</f>
        <v/>
      </c>
      <c r="H10" s="97" t="str">
        <f t="shared" si="1"/>
        <v/>
      </c>
      <c r="I10" s="98" t="str">
        <f>IF($H10="","",ROUND((VLOOKUP($H10,Sheet2!$A:$B,2,FALSE))*1.02,0))</f>
        <v/>
      </c>
      <c r="J10" s="98" t="str">
        <f>IF($H10="","",ROUND((VLOOKUP($H10,Sheet2!$A:$B,2,FALSE))*1.03,0))</f>
        <v/>
      </c>
      <c r="K10" s="99" t="str">
        <f>IF($H10="","",ROUND((VLOOKUP($H10,Sheet2!$A:$B,2,FALSE))*1.04,0))</f>
        <v/>
      </c>
    </row>
    <row r="11" spans="1:11" s="11" customFormat="1" x14ac:dyDescent="0.25">
      <c r="A11" s="109"/>
      <c r="B11" s="110"/>
      <c r="C11" s="111"/>
      <c r="D11" s="110"/>
      <c r="E11" s="110"/>
      <c r="F11" s="95" t="str">
        <f t="shared" si="0"/>
        <v/>
      </c>
      <c r="G11" s="96" t="str">
        <f>IF(F11="","",VLOOKUP(F11,Sheet2!A:B,2,FALSE))</f>
        <v/>
      </c>
      <c r="H11" s="97" t="str">
        <f t="shared" si="1"/>
        <v/>
      </c>
      <c r="I11" s="98" t="str">
        <f>IF($H11="","",ROUND((VLOOKUP($H11,Sheet2!$A:$B,2,FALSE))*1.02,0))</f>
        <v/>
      </c>
      <c r="J11" s="98" t="str">
        <f>IF($H11="","",ROUND((VLOOKUP($H11,Sheet2!$A:$B,2,FALSE))*1.03,0))</f>
        <v/>
      </c>
      <c r="K11" s="99" t="str">
        <f>IF($H11="","",ROUND((VLOOKUP($H11,Sheet2!$A:$B,2,FALSE))*1.04,0))</f>
        <v/>
      </c>
    </row>
    <row r="12" spans="1:11" s="11" customFormat="1" x14ac:dyDescent="0.25">
      <c r="A12" s="109"/>
      <c r="B12" s="110"/>
      <c r="C12" s="111"/>
      <c r="D12" s="110"/>
      <c r="E12" s="110"/>
      <c r="F12" s="95" t="str">
        <f t="shared" si="0"/>
        <v/>
      </c>
      <c r="G12" s="96" t="str">
        <f>IF(F12="","",VLOOKUP(F12,Sheet2!A:B,2,FALSE))</f>
        <v/>
      </c>
      <c r="H12" s="97" t="str">
        <f t="shared" si="1"/>
        <v/>
      </c>
      <c r="I12" s="98" t="str">
        <f>IF($H12="","",ROUND((VLOOKUP($H12,Sheet2!$A:$B,2,FALSE))*1.02,0))</f>
        <v/>
      </c>
      <c r="J12" s="98" t="str">
        <f>IF($H12="","",ROUND((VLOOKUP($H12,Sheet2!$A:$B,2,FALSE))*1.03,0))</f>
        <v/>
      </c>
      <c r="K12" s="99" t="str">
        <f>IF($H12="","",ROUND((VLOOKUP($H12,Sheet2!$A:$B,2,FALSE))*1.04,0))</f>
        <v/>
      </c>
    </row>
    <row r="13" spans="1:11" s="11" customFormat="1" x14ac:dyDescent="0.25">
      <c r="A13" s="109"/>
      <c r="B13" s="110"/>
      <c r="C13" s="111"/>
      <c r="D13" s="110"/>
      <c r="E13" s="110"/>
      <c r="F13" s="95" t="str">
        <f t="shared" si="0"/>
        <v/>
      </c>
      <c r="G13" s="96" t="str">
        <f>IF(F13="","",VLOOKUP(F13,Sheet2!A:B,2,FALSE))</f>
        <v/>
      </c>
      <c r="H13" s="97" t="str">
        <f t="shared" si="1"/>
        <v/>
      </c>
      <c r="I13" s="98" t="str">
        <f>IF($H13="","",ROUND((VLOOKUP($H13,Sheet2!$A:$B,2,FALSE))*1.02,0))</f>
        <v/>
      </c>
      <c r="J13" s="98" t="str">
        <f>IF($H13="","",ROUND((VLOOKUP($H13,Sheet2!$A:$B,2,FALSE))*1.03,0))</f>
        <v/>
      </c>
      <c r="K13" s="99" t="str">
        <f>IF($H13="","",ROUND((VLOOKUP($H13,Sheet2!$A:$B,2,FALSE))*1.04,0))</f>
        <v/>
      </c>
    </row>
    <row r="14" spans="1:11" x14ac:dyDescent="0.25">
      <c r="A14" s="109"/>
      <c r="B14" s="110"/>
      <c r="C14" s="111"/>
      <c r="D14" s="110"/>
      <c r="E14" s="110"/>
      <c r="F14" s="100" t="str">
        <f t="shared" si="0"/>
        <v/>
      </c>
      <c r="G14" s="101" t="str">
        <f>IF(F14="","",VLOOKUP(F14,Sheet2!A:B,2,FALSE))</f>
        <v/>
      </c>
      <c r="H14" s="97" t="str">
        <f t="shared" si="1"/>
        <v/>
      </c>
      <c r="I14" s="98" t="str">
        <f>IF($H14="","",ROUND((VLOOKUP($H14,Sheet2!$A:$B,2,FALSE))*1.02,0))</f>
        <v/>
      </c>
      <c r="J14" s="98" t="str">
        <f>IF($H14="","",ROUND((VLOOKUP($H14,Sheet2!$A:$B,2,FALSE))*1.03,0))</f>
        <v/>
      </c>
      <c r="K14" s="99" t="str">
        <f>IF($H14="","",ROUND((VLOOKUP($H14,Sheet2!$A:$B,2,FALSE))*1.04,0))</f>
        <v/>
      </c>
    </row>
    <row r="15" spans="1:11" x14ac:dyDescent="0.25">
      <c r="A15" s="109"/>
      <c r="B15" s="110"/>
      <c r="C15" s="111"/>
      <c r="D15" s="110"/>
      <c r="E15" s="110"/>
      <c r="F15" s="100" t="str">
        <f t="shared" si="0"/>
        <v/>
      </c>
      <c r="G15" s="101" t="str">
        <f>IF(F15="","",VLOOKUP(F15,Sheet2!A:B,2,FALSE))</f>
        <v/>
      </c>
      <c r="H15" s="97" t="str">
        <f t="shared" si="1"/>
        <v/>
      </c>
      <c r="I15" s="98" t="str">
        <f>IF($H15="","",ROUND((VLOOKUP($H15,Sheet2!$A:$B,2,FALSE))*1.02,0))</f>
        <v/>
      </c>
      <c r="J15" s="98" t="str">
        <f>IF($H15="","",ROUND((VLOOKUP($H15,Sheet2!$A:$B,2,FALSE))*1.03,0))</f>
        <v/>
      </c>
      <c r="K15" s="99" t="str">
        <f>IF($H15="","",ROUND((VLOOKUP($H15,Sheet2!$A:$B,2,FALSE))*1.04,0))</f>
        <v/>
      </c>
    </row>
    <row r="16" spans="1:11" x14ac:dyDescent="0.25">
      <c r="A16" s="109"/>
      <c r="B16" s="110"/>
      <c r="C16" s="111"/>
      <c r="D16" s="110"/>
      <c r="E16" s="110"/>
      <c r="F16" s="100" t="str">
        <f t="shared" si="0"/>
        <v/>
      </c>
      <c r="G16" s="101" t="str">
        <f>IF(F16="","",VLOOKUP(F16,Sheet2!A:B,2,FALSE))</f>
        <v/>
      </c>
      <c r="H16" s="97" t="str">
        <f t="shared" si="1"/>
        <v/>
      </c>
      <c r="I16" s="98" t="str">
        <f>IF($H16="","",ROUND((VLOOKUP($H16,Sheet2!$A:$B,2,FALSE))*1.02,0))</f>
        <v/>
      </c>
      <c r="J16" s="98" t="str">
        <f>IF($H16="","",ROUND((VLOOKUP($H16,Sheet2!$A:$B,2,FALSE))*1.03,0))</f>
        <v/>
      </c>
      <c r="K16" s="99" t="str">
        <f>IF($H16="","",ROUND((VLOOKUP($H16,Sheet2!$A:$B,2,FALSE))*1.04,0))</f>
        <v/>
      </c>
    </row>
    <row r="17" spans="1:11" x14ac:dyDescent="0.25">
      <c r="A17" s="109"/>
      <c r="B17" s="110"/>
      <c r="C17" s="111"/>
      <c r="D17" s="110"/>
      <c r="E17" s="110"/>
      <c r="F17" s="100" t="str">
        <f t="shared" si="0"/>
        <v/>
      </c>
      <c r="G17" s="101" t="str">
        <f>IF(F17="","",VLOOKUP(F17,Sheet2!A:B,2,FALSE))</f>
        <v/>
      </c>
      <c r="H17" s="97" t="str">
        <f t="shared" si="1"/>
        <v/>
      </c>
      <c r="I17" s="98" t="str">
        <f>IF($H17="","",ROUND((VLOOKUP($H17,Sheet2!$A:$B,2,FALSE))*1.02,0))</f>
        <v/>
      </c>
      <c r="J17" s="98" t="str">
        <f>IF($H17="","",ROUND((VLOOKUP($H17,Sheet2!$A:$B,2,FALSE))*1.03,0))</f>
        <v/>
      </c>
      <c r="K17" s="99" t="str">
        <f>IF($H17="","",ROUND((VLOOKUP($H17,Sheet2!$A:$B,2,FALSE))*1.04,0))</f>
        <v/>
      </c>
    </row>
    <row r="18" spans="1:11" x14ac:dyDescent="0.25">
      <c r="A18" s="109"/>
      <c r="B18" s="110"/>
      <c r="C18" s="111"/>
      <c r="D18" s="110"/>
      <c r="E18" s="110"/>
      <c r="F18" s="100" t="str">
        <f t="shared" si="0"/>
        <v/>
      </c>
      <c r="G18" s="101" t="str">
        <f>IF(F18="","",VLOOKUP(F18,Sheet2!A:B,2,FALSE))</f>
        <v/>
      </c>
      <c r="H18" s="97" t="str">
        <f t="shared" si="1"/>
        <v/>
      </c>
      <c r="I18" s="98" t="str">
        <f>IF($H18="","",ROUND((VLOOKUP($H18,Sheet2!$A:$B,2,FALSE))*1.02,0))</f>
        <v/>
      </c>
      <c r="J18" s="98" t="str">
        <f>IF($H18="","",ROUND((VLOOKUP($H18,Sheet2!$A:$B,2,FALSE))*1.03,0))</f>
        <v/>
      </c>
      <c r="K18" s="99" t="str">
        <f>IF($H18="","",ROUND((VLOOKUP($H18,Sheet2!$A:$B,2,FALSE))*1.04,0))</f>
        <v/>
      </c>
    </row>
    <row r="19" spans="1:11" x14ac:dyDescent="0.25">
      <c r="A19" s="109"/>
      <c r="B19" s="110"/>
      <c r="C19" s="111"/>
      <c r="D19" s="110"/>
      <c r="E19" s="110"/>
      <c r="F19" s="100" t="str">
        <f t="shared" si="0"/>
        <v/>
      </c>
      <c r="G19" s="101" t="str">
        <f>IF(F19="","",VLOOKUP(F19,Sheet2!A:B,2,FALSE))</f>
        <v/>
      </c>
      <c r="H19" s="97" t="str">
        <f t="shared" si="1"/>
        <v/>
      </c>
      <c r="I19" s="98" t="str">
        <f>IF($H19="","",ROUND((VLOOKUP($H19,Sheet2!$A:$B,2,FALSE))*1.02,0))</f>
        <v/>
      </c>
      <c r="J19" s="98" t="str">
        <f>IF($H19="","",ROUND((VLOOKUP($H19,Sheet2!$A:$B,2,FALSE))*1.03,0))</f>
        <v/>
      </c>
      <c r="K19" s="99" t="str">
        <f>IF($H19="","",ROUND((VLOOKUP($H19,Sheet2!$A:$B,2,FALSE))*1.04,0))</f>
        <v/>
      </c>
    </row>
    <row r="20" spans="1:11" x14ac:dyDescent="0.25">
      <c r="A20" s="109"/>
      <c r="B20" s="110"/>
      <c r="C20" s="111"/>
      <c r="D20" s="110"/>
      <c r="E20" s="110"/>
      <c r="F20" s="100" t="str">
        <f t="shared" si="0"/>
        <v/>
      </c>
      <c r="G20" s="101" t="str">
        <f>IF(F20="","",VLOOKUP(F20,Sheet2!A:B,2,FALSE))</f>
        <v/>
      </c>
      <c r="H20" s="97" t="str">
        <f t="shared" si="1"/>
        <v/>
      </c>
      <c r="I20" s="98" t="str">
        <f>IF($H20="","",ROUND((VLOOKUP($H20,Sheet2!$A:$B,2,FALSE))*1.02,0))</f>
        <v/>
      </c>
      <c r="J20" s="98" t="str">
        <f>IF($H20="","",ROUND((VLOOKUP($H20,Sheet2!$A:$B,2,FALSE))*1.03,0))</f>
        <v/>
      </c>
      <c r="K20" s="99" t="str">
        <f>IF($H20="","",ROUND((VLOOKUP($H20,Sheet2!$A:$B,2,FALSE))*1.04,0))</f>
        <v/>
      </c>
    </row>
    <row r="21" spans="1:11" x14ac:dyDescent="0.25">
      <c r="A21" s="109"/>
      <c r="B21" s="110"/>
      <c r="C21" s="111"/>
      <c r="D21" s="110"/>
      <c r="E21" s="110"/>
      <c r="F21" s="100" t="str">
        <f t="shared" si="0"/>
        <v/>
      </c>
      <c r="G21" s="101" t="str">
        <f>IF(F21="","",VLOOKUP(F21,Sheet2!A:B,2,FALSE))</f>
        <v/>
      </c>
      <c r="H21" s="97" t="str">
        <f t="shared" si="1"/>
        <v/>
      </c>
      <c r="I21" s="98" t="str">
        <f>IF($H21="","",ROUND((VLOOKUP($H21,Sheet2!$A:$B,2,FALSE))*1.02,0))</f>
        <v/>
      </c>
      <c r="J21" s="98" t="str">
        <f>IF($H21="","",ROUND((VLOOKUP($H21,Sheet2!$A:$B,2,FALSE))*1.03,0))</f>
        <v/>
      </c>
      <c r="K21" s="99" t="str">
        <f>IF($H21="","",ROUND((VLOOKUP($H21,Sheet2!$A:$B,2,FALSE))*1.04,0))</f>
        <v/>
      </c>
    </row>
    <row r="22" spans="1:11" x14ac:dyDescent="0.25">
      <c r="A22" s="109"/>
      <c r="B22" s="110"/>
      <c r="C22" s="111"/>
      <c r="D22" s="110"/>
      <c r="E22" s="110"/>
      <c r="F22" s="100" t="str">
        <f t="shared" si="0"/>
        <v/>
      </c>
      <c r="G22" s="101" t="str">
        <f>IF(F22="","",VLOOKUP(F22,Sheet2!A:B,2,FALSE))</f>
        <v/>
      </c>
      <c r="H22" s="97" t="str">
        <f t="shared" si="1"/>
        <v/>
      </c>
      <c r="I22" s="98" t="str">
        <f>IF($H22="","",ROUND((VLOOKUP($H22,Sheet2!$A:$B,2,FALSE))*1.02,0))</f>
        <v/>
      </c>
      <c r="J22" s="98" t="str">
        <f>IF($H22="","",ROUND((VLOOKUP($H22,Sheet2!$A:$B,2,FALSE))*1.03,0))</f>
        <v/>
      </c>
      <c r="K22" s="99" t="str">
        <f>IF($H22="","",ROUND((VLOOKUP($H22,Sheet2!$A:$B,2,FALSE))*1.04,0))</f>
        <v/>
      </c>
    </row>
    <row r="23" spans="1:11" x14ac:dyDescent="0.25">
      <c r="A23" s="109"/>
      <c r="B23" s="110"/>
      <c r="C23" s="111"/>
      <c r="D23" s="110"/>
      <c r="E23" s="110"/>
      <c r="F23" s="100" t="str">
        <f t="shared" si="0"/>
        <v/>
      </c>
      <c r="G23" s="101" t="str">
        <f>IF(F23="","",VLOOKUP(F23,Sheet2!A:B,2,FALSE))</f>
        <v/>
      </c>
      <c r="H23" s="97" t="str">
        <f t="shared" si="1"/>
        <v/>
      </c>
      <c r="I23" s="98" t="str">
        <f>IF($H23="","",ROUND((VLOOKUP($H23,Sheet2!$A:$B,2,FALSE))*1.02,0))</f>
        <v/>
      </c>
      <c r="J23" s="98" t="str">
        <f>IF($H23="","",ROUND((VLOOKUP($H23,Sheet2!$A:$B,2,FALSE))*1.03,0))</f>
        <v/>
      </c>
      <c r="K23" s="99" t="str">
        <f>IF($H23="","",ROUND((VLOOKUP($H23,Sheet2!$A:$B,2,FALSE))*1.04,0))</f>
        <v/>
      </c>
    </row>
    <row r="24" spans="1:11" x14ac:dyDescent="0.25">
      <c r="A24" s="109"/>
      <c r="B24" s="110"/>
      <c r="C24" s="111"/>
      <c r="D24" s="110"/>
      <c r="E24" s="110"/>
      <c r="F24" s="100" t="str">
        <f t="shared" si="0"/>
        <v/>
      </c>
      <c r="G24" s="101" t="str">
        <f>IF(F24="","",VLOOKUP(F24,Sheet2!A:B,2,FALSE))</f>
        <v/>
      </c>
      <c r="H24" s="97" t="str">
        <f t="shared" si="1"/>
        <v/>
      </c>
      <c r="I24" s="98" t="str">
        <f>IF($H24="","",ROUND((VLOOKUP($H24,Sheet2!$A:$B,2,FALSE))*1.02,0))</f>
        <v/>
      </c>
      <c r="J24" s="98" t="str">
        <f>IF($H24="","",ROUND((VLOOKUP($H24,Sheet2!$A:$B,2,FALSE))*1.03,0))</f>
        <v/>
      </c>
      <c r="K24" s="99" t="str">
        <f>IF($H24="","",ROUND((VLOOKUP($H24,Sheet2!$A:$B,2,FALSE))*1.04,0))</f>
        <v/>
      </c>
    </row>
    <row r="25" spans="1:11" x14ac:dyDescent="0.25">
      <c r="A25" s="109"/>
      <c r="B25" s="110"/>
      <c r="C25" s="111"/>
      <c r="D25" s="110"/>
      <c r="E25" s="110"/>
      <c r="F25" s="100" t="str">
        <f t="shared" si="0"/>
        <v/>
      </c>
      <c r="G25" s="101" t="str">
        <f>IF(F25="","",VLOOKUP(F25,Sheet2!A:B,2,FALSE))</f>
        <v/>
      </c>
      <c r="H25" s="97" t="str">
        <f t="shared" si="1"/>
        <v/>
      </c>
      <c r="I25" s="98" t="str">
        <f>IF($H25="","",ROUND((VLOOKUP($H25,Sheet2!$A:$B,2,FALSE))*1.02,0))</f>
        <v/>
      </c>
      <c r="J25" s="98" t="str">
        <f>IF($H25="","",ROUND((VLOOKUP($H25,Sheet2!$A:$B,2,FALSE))*1.03,0))</f>
        <v/>
      </c>
      <c r="K25" s="99" t="str">
        <f>IF($H25="","",ROUND((VLOOKUP($H25,Sheet2!$A:$B,2,FALSE))*1.04,0))</f>
        <v/>
      </c>
    </row>
    <row r="26" spans="1:11" x14ac:dyDescent="0.25">
      <c r="A26" s="109"/>
      <c r="B26" s="110"/>
      <c r="C26" s="111"/>
      <c r="D26" s="110"/>
      <c r="E26" s="110"/>
      <c r="F26" s="100" t="str">
        <f t="shared" si="0"/>
        <v/>
      </c>
      <c r="G26" s="101" t="str">
        <f>IF(F26="","",VLOOKUP(F26,Sheet2!A:B,2,FALSE))</f>
        <v/>
      </c>
      <c r="H26" s="97" t="str">
        <f t="shared" si="1"/>
        <v/>
      </c>
      <c r="I26" s="98" t="str">
        <f>IF($H26="","",ROUND((VLOOKUP($H26,Sheet2!$A:$B,2,FALSE))*1.02,0))</f>
        <v/>
      </c>
      <c r="J26" s="98" t="str">
        <f>IF($H26="","",ROUND((VLOOKUP($H26,Sheet2!$A:$B,2,FALSE))*1.03,0))</f>
        <v/>
      </c>
      <c r="K26" s="99" t="str">
        <f>IF($H26="","",ROUND((VLOOKUP($H26,Sheet2!$A:$B,2,FALSE))*1.04,0))</f>
        <v/>
      </c>
    </row>
    <row r="27" spans="1:11" x14ac:dyDescent="0.25">
      <c r="A27" s="109"/>
      <c r="B27" s="110"/>
      <c r="C27" s="111"/>
      <c r="D27" s="110"/>
      <c r="E27" s="110"/>
      <c r="F27" s="100" t="str">
        <f t="shared" si="0"/>
        <v/>
      </c>
      <c r="G27" s="101" t="str">
        <f>IF(F27="","",VLOOKUP(F27,Sheet2!A:B,2,FALSE))</f>
        <v/>
      </c>
      <c r="H27" s="97" t="str">
        <f t="shared" si="1"/>
        <v/>
      </c>
      <c r="I27" s="98" t="str">
        <f>IF($H27="","",ROUND((VLOOKUP($H27,Sheet2!$A:$B,2,FALSE))*1.02,0))</f>
        <v/>
      </c>
      <c r="J27" s="98" t="str">
        <f>IF($H27="","",ROUND((VLOOKUP($H27,Sheet2!$A:$B,2,FALSE))*1.03,0))</f>
        <v/>
      </c>
      <c r="K27" s="99" t="str">
        <f>IF($H27="","",ROUND((VLOOKUP($H27,Sheet2!$A:$B,2,FALSE))*1.04,0))</f>
        <v/>
      </c>
    </row>
    <row r="28" spans="1:11" x14ac:dyDescent="0.25">
      <c r="A28" s="109"/>
      <c r="B28" s="110"/>
      <c r="C28" s="111"/>
      <c r="D28" s="110"/>
      <c r="E28" s="110"/>
      <c r="F28" s="100" t="str">
        <f t="shared" si="0"/>
        <v/>
      </c>
      <c r="G28" s="101" t="str">
        <f>IF(F28="","",VLOOKUP(F28,Sheet2!A:B,2,FALSE))</f>
        <v/>
      </c>
      <c r="H28" s="97" t="str">
        <f t="shared" si="1"/>
        <v/>
      </c>
      <c r="I28" s="98" t="str">
        <f>IF($H28="","",ROUND((VLOOKUP($H28,Sheet2!$A:$B,2,FALSE))*1.02,0))</f>
        <v/>
      </c>
      <c r="J28" s="98" t="str">
        <f>IF($H28="","",ROUND((VLOOKUP($H28,Sheet2!$A:$B,2,FALSE))*1.03,0))</f>
        <v/>
      </c>
      <c r="K28" s="99" t="str">
        <f>IF($H28="","",ROUND((VLOOKUP($H28,Sheet2!$A:$B,2,FALSE))*1.04,0))</f>
        <v/>
      </c>
    </row>
    <row r="29" spans="1:11" x14ac:dyDescent="0.25">
      <c r="A29" s="109"/>
      <c r="B29" s="110"/>
      <c r="C29" s="111"/>
      <c r="D29" s="110"/>
      <c r="E29" s="110"/>
      <c r="F29" s="100" t="str">
        <f t="shared" si="0"/>
        <v/>
      </c>
      <c r="G29" s="101" t="str">
        <f>IF(F29="","",VLOOKUP(F29,Sheet2!A:B,2,FALSE))</f>
        <v/>
      </c>
      <c r="H29" s="97" t="str">
        <f t="shared" si="1"/>
        <v/>
      </c>
      <c r="I29" s="98" t="str">
        <f>IF($H29="","",ROUND((VLOOKUP($H29,Sheet2!$A:$B,2,FALSE))*1.02,0))</f>
        <v/>
      </c>
      <c r="J29" s="98" t="str">
        <f>IF($H29="","",ROUND((VLOOKUP($H29,Sheet2!$A:$B,2,FALSE))*1.03,0))</f>
        <v/>
      </c>
      <c r="K29" s="99" t="str">
        <f>IF($H29="","",ROUND((VLOOKUP($H29,Sheet2!$A:$B,2,FALSE))*1.04,0))</f>
        <v/>
      </c>
    </row>
    <row r="30" spans="1:11" x14ac:dyDescent="0.25">
      <c r="A30" s="109"/>
      <c r="B30" s="110"/>
      <c r="C30" s="111"/>
      <c r="D30" s="110"/>
      <c r="E30" s="110"/>
      <c r="F30" s="100" t="str">
        <f t="shared" si="0"/>
        <v/>
      </c>
      <c r="G30" s="101" t="str">
        <f>IF(F30="","",VLOOKUP(F30,Sheet2!A:B,2,FALSE))</f>
        <v/>
      </c>
      <c r="H30" s="97" t="str">
        <f t="shared" si="1"/>
        <v/>
      </c>
      <c r="I30" s="98" t="str">
        <f>IF($H30="","",ROUND((VLOOKUP($H30,Sheet2!$A:$B,2,FALSE))*1.02,0))</f>
        <v/>
      </c>
      <c r="J30" s="98" t="str">
        <f>IF($H30="","",ROUND((VLOOKUP($H30,Sheet2!$A:$B,2,FALSE))*1.03,0))</f>
        <v/>
      </c>
      <c r="K30" s="99" t="str">
        <f>IF($H30="","",ROUND((VLOOKUP($H30,Sheet2!$A:$B,2,FALSE))*1.04,0))</f>
        <v/>
      </c>
    </row>
    <row r="31" spans="1:11" x14ac:dyDescent="0.25">
      <c r="A31" s="112"/>
      <c r="B31" s="113"/>
      <c r="C31" s="114"/>
      <c r="D31" s="113"/>
      <c r="E31" s="113"/>
      <c r="F31" s="102" t="str">
        <f t="shared" si="0"/>
        <v/>
      </c>
      <c r="G31" s="103" t="str">
        <f>IF(F31="","",VLOOKUP(F31,Sheet2!A:B,2,FALSE))</f>
        <v/>
      </c>
      <c r="H31" s="104" t="str">
        <f t="shared" si="1"/>
        <v/>
      </c>
      <c r="I31" s="105" t="str">
        <f>IF($H31="","",ROUND((VLOOKUP($H31,Sheet2!$A:$B,2,FALSE))*1.02,0))</f>
        <v/>
      </c>
      <c r="J31" s="105" t="str">
        <f>IF($H31="","",ROUND((VLOOKUP($H31,Sheet2!$A:$B,2,FALSE))*1.03,0))</f>
        <v/>
      </c>
      <c r="K31" s="106" t="str">
        <f>IF($H31="","",ROUND((VLOOKUP($H31,Sheet2!$A:$B,2,FALSE))*1.04,0))</f>
        <v/>
      </c>
    </row>
  </sheetData>
  <sheetProtection password="C5CB" sheet="1" objects="1" scenarios="1" selectLockedCells="1"/>
  <dataValidations count="3">
    <dataValidation type="date" allowBlank="1" showInputMessage="1" showErrorMessage="1" sqref="C4:C31">
      <formula1>39814</formula1>
      <formula2>43373</formula2>
    </dataValidation>
    <dataValidation type="whole" allowBlank="1" showInputMessage="1" showErrorMessage="1" sqref="D4:D31">
      <formula1>0</formula1>
      <formula2>60</formula2>
    </dataValidation>
    <dataValidation type="whole" allowBlank="1" showInputMessage="1" showErrorMessage="1" sqref="E4:E31">
      <formula1>0</formula1>
      <formula2>12</formula2>
    </dataValidation>
  </dataValidations>
  <pageMargins left="0.25" right="0.25" top="0.75" bottom="0.75" header="0.3" footer="0.3"/>
  <pageSetup scale="96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workbookViewId="0">
      <selection activeCell="J15" sqref="J15"/>
    </sheetView>
  </sheetViews>
  <sheetFormatPr defaultRowHeight="15" x14ac:dyDescent="0.25"/>
  <cols>
    <col min="1" max="1" width="18.28515625" bestFit="1" customWidth="1"/>
    <col min="3" max="3" width="3.140625" customWidth="1"/>
    <col min="5" max="5" width="3.140625" customWidth="1"/>
    <col min="6" max="6" width="11.5703125" style="1" bestFit="1" customWidth="1"/>
    <col min="7" max="11" width="9.140625" style="1"/>
    <col min="12" max="12" width="11.5703125" style="1" bestFit="1" customWidth="1"/>
    <col min="13" max="14" width="9.140625" style="1"/>
  </cols>
  <sheetData>
    <row r="1" spans="1:14" x14ac:dyDescent="0.25">
      <c r="A1" t="s">
        <v>6</v>
      </c>
      <c r="B1" t="s">
        <v>0</v>
      </c>
      <c r="M1" s="1" t="s">
        <v>47</v>
      </c>
      <c r="N1" s="1" t="s">
        <v>49</v>
      </c>
    </row>
    <row r="2" spans="1:14" x14ac:dyDescent="0.25">
      <c r="A2">
        <v>0</v>
      </c>
      <c r="B2" s="127">
        <v>60000</v>
      </c>
      <c r="D2" s="2" t="s">
        <v>17</v>
      </c>
      <c r="F2" s="1" t="s">
        <v>35</v>
      </c>
      <c r="G2" s="1">
        <v>8219</v>
      </c>
      <c r="L2" s="1" t="s">
        <v>35</v>
      </c>
      <c r="M2" s="1">
        <v>7863</v>
      </c>
      <c r="N2" s="1">
        <v>8214</v>
      </c>
    </row>
    <row r="3" spans="1:14" x14ac:dyDescent="0.25">
      <c r="A3">
        <v>1</v>
      </c>
      <c r="B3" s="127">
        <v>60000</v>
      </c>
      <c r="D3" s="3" t="s">
        <v>25</v>
      </c>
      <c r="F3" s="1" t="s">
        <v>36</v>
      </c>
      <c r="G3" s="1">
        <v>13917</v>
      </c>
      <c r="L3" s="1" t="s">
        <v>36</v>
      </c>
      <c r="M3" s="1">
        <v>13202</v>
      </c>
      <c r="N3" s="1">
        <v>13820</v>
      </c>
    </row>
    <row r="4" spans="1:14" x14ac:dyDescent="0.25">
      <c r="A4">
        <v>2</v>
      </c>
      <c r="B4" s="127">
        <v>60000</v>
      </c>
      <c r="D4" s="2"/>
      <c r="F4" s="1" t="s">
        <v>37</v>
      </c>
      <c r="G4" s="1">
        <v>11713</v>
      </c>
      <c r="L4" s="1" t="s">
        <v>37</v>
      </c>
      <c r="M4" s="1">
        <v>11586</v>
      </c>
      <c r="N4" s="1">
        <v>12124</v>
      </c>
    </row>
    <row r="5" spans="1:14" x14ac:dyDescent="0.25">
      <c r="A5">
        <v>3</v>
      </c>
      <c r="B5" s="127">
        <v>60000</v>
      </c>
      <c r="F5" s="1" t="s">
        <v>38</v>
      </c>
      <c r="G5" s="1">
        <v>19679</v>
      </c>
      <c r="L5" s="1" t="s">
        <v>38</v>
      </c>
      <c r="M5" s="1">
        <v>18752</v>
      </c>
      <c r="N5" s="1">
        <v>19648</v>
      </c>
    </row>
    <row r="6" spans="1:14" x14ac:dyDescent="0.25">
      <c r="A6">
        <v>4</v>
      </c>
      <c r="B6" s="127">
        <v>60000</v>
      </c>
    </row>
    <row r="7" spans="1:14" x14ac:dyDescent="0.25">
      <c r="A7">
        <v>5</v>
      </c>
      <c r="B7" s="127">
        <v>60000</v>
      </c>
    </row>
    <row r="8" spans="1:14" x14ac:dyDescent="0.25">
      <c r="A8">
        <v>6</v>
      </c>
      <c r="B8" s="127">
        <v>60000</v>
      </c>
    </row>
    <row r="9" spans="1:14" x14ac:dyDescent="0.25">
      <c r="A9">
        <v>7</v>
      </c>
      <c r="B9" s="127">
        <v>60000</v>
      </c>
    </row>
    <row r="10" spans="1:14" x14ac:dyDescent="0.25">
      <c r="A10">
        <v>8</v>
      </c>
      <c r="B10" s="127">
        <v>60000</v>
      </c>
    </row>
    <row r="11" spans="1:14" x14ac:dyDescent="0.25">
      <c r="A11">
        <v>9</v>
      </c>
      <c r="B11" s="127">
        <v>60000</v>
      </c>
    </row>
    <row r="12" spans="1:14" x14ac:dyDescent="0.25">
      <c r="A12">
        <v>10</v>
      </c>
      <c r="B12" s="127">
        <v>60000</v>
      </c>
    </row>
    <row r="13" spans="1:14" x14ac:dyDescent="0.25">
      <c r="A13">
        <v>11</v>
      </c>
      <c r="B13" s="127">
        <v>60000</v>
      </c>
    </row>
    <row r="14" spans="1:14" x14ac:dyDescent="0.25">
      <c r="A14">
        <v>12</v>
      </c>
      <c r="B14" s="127">
        <v>60000</v>
      </c>
    </row>
    <row r="15" spans="1:14" x14ac:dyDescent="0.25">
      <c r="A15">
        <v>13</v>
      </c>
      <c r="B15" s="127">
        <v>60000</v>
      </c>
    </row>
    <row r="16" spans="1:14" x14ac:dyDescent="0.25">
      <c r="A16">
        <v>14</v>
      </c>
      <c r="B16" s="127">
        <v>60000</v>
      </c>
    </row>
    <row r="17" spans="1:2" x14ac:dyDescent="0.25">
      <c r="A17">
        <v>15</v>
      </c>
      <c r="B17" s="127">
        <v>60000</v>
      </c>
    </row>
    <row r="18" spans="1:2" x14ac:dyDescent="0.25">
      <c r="A18">
        <v>16</v>
      </c>
      <c r="B18" s="127">
        <v>60000</v>
      </c>
    </row>
    <row r="19" spans="1:2" x14ac:dyDescent="0.25">
      <c r="A19">
        <v>17</v>
      </c>
      <c r="B19" s="127">
        <v>60000</v>
      </c>
    </row>
    <row r="20" spans="1:2" x14ac:dyDescent="0.25">
      <c r="A20">
        <v>18</v>
      </c>
      <c r="B20" s="127">
        <v>60000</v>
      </c>
    </row>
    <row r="21" spans="1:2" x14ac:dyDescent="0.25">
      <c r="A21">
        <v>19</v>
      </c>
      <c r="B21" s="127">
        <v>60000</v>
      </c>
    </row>
    <row r="22" spans="1:2" x14ac:dyDescent="0.25">
      <c r="A22">
        <v>20</v>
      </c>
      <c r="B22" s="127">
        <v>60000</v>
      </c>
    </row>
    <row r="23" spans="1:2" x14ac:dyDescent="0.25">
      <c r="A23">
        <v>21</v>
      </c>
      <c r="B23" s="127">
        <v>60000</v>
      </c>
    </row>
    <row r="24" spans="1:2" x14ac:dyDescent="0.25">
      <c r="A24">
        <v>22</v>
      </c>
      <c r="B24" s="127">
        <v>60000</v>
      </c>
    </row>
    <row r="25" spans="1:2" x14ac:dyDescent="0.25">
      <c r="A25">
        <v>23</v>
      </c>
      <c r="B25" s="127">
        <v>60000</v>
      </c>
    </row>
    <row r="26" spans="1:2" x14ac:dyDescent="0.25">
      <c r="A26">
        <v>24</v>
      </c>
      <c r="B26" s="127">
        <v>60000</v>
      </c>
    </row>
    <row r="27" spans="1:2" x14ac:dyDescent="0.25">
      <c r="A27">
        <v>25</v>
      </c>
      <c r="B27" s="127">
        <v>60000</v>
      </c>
    </row>
    <row r="28" spans="1:2" x14ac:dyDescent="0.25">
      <c r="A28">
        <v>26</v>
      </c>
      <c r="B28" s="127">
        <v>60000</v>
      </c>
    </row>
    <row r="29" spans="1:2" x14ac:dyDescent="0.25">
      <c r="A29">
        <v>27</v>
      </c>
      <c r="B29" s="127">
        <v>60000</v>
      </c>
    </row>
    <row r="30" spans="1:2" x14ac:dyDescent="0.25">
      <c r="A30">
        <v>28</v>
      </c>
      <c r="B30" s="127">
        <v>60000</v>
      </c>
    </row>
    <row r="31" spans="1:2" x14ac:dyDescent="0.25">
      <c r="A31">
        <v>29</v>
      </c>
      <c r="B31" s="127">
        <v>60000</v>
      </c>
    </row>
    <row r="32" spans="1:2" x14ac:dyDescent="0.25">
      <c r="A32">
        <v>30</v>
      </c>
      <c r="B32" s="127">
        <v>60000</v>
      </c>
    </row>
    <row r="33" spans="1:2" x14ac:dyDescent="0.25">
      <c r="A33">
        <v>31</v>
      </c>
      <c r="B33" s="127">
        <v>60000</v>
      </c>
    </row>
    <row r="34" spans="1:2" x14ac:dyDescent="0.25">
      <c r="A34">
        <v>32</v>
      </c>
      <c r="B34" s="127">
        <v>60000</v>
      </c>
    </row>
    <row r="35" spans="1:2" x14ac:dyDescent="0.25">
      <c r="A35">
        <v>33</v>
      </c>
      <c r="B35" s="127">
        <v>60000</v>
      </c>
    </row>
    <row r="36" spans="1:2" x14ac:dyDescent="0.25">
      <c r="A36">
        <v>34</v>
      </c>
      <c r="B36" s="127">
        <v>60000</v>
      </c>
    </row>
    <row r="37" spans="1:2" x14ac:dyDescent="0.25">
      <c r="A37">
        <v>35</v>
      </c>
      <c r="B37" s="127">
        <v>60000</v>
      </c>
    </row>
    <row r="38" spans="1:2" x14ac:dyDescent="0.25">
      <c r="A38">
        <v>36</v>
      </c>
      <c r="B38" s="127">
        <v>60000</v>
      </c>
    </row>
    <row r="39" spans="1:2" x14ac:dyDescent="0.25">
      <c r="A39">
        <v>37</v>
      </c>
      <c r="B39" s="127">
        <v>60000</v>
      </c>
    </row>
    <row r="40" spans="1:2" x14ac:dyDescent="0.25">
      <c r="A40">
        <v>38</v>
      </c>
      <c r="B40" s="127">
        <v>60000</v>
      </c>
    </row>
    <row r="41" spans="1:2" x14ac:dyDescent="0.25">
      <c r="A41">
        <v>39</v>
      </c>
      <c r="B41" s="127">
        <v>60000</v>
      </c>
    </row>
    <row r="42" spans="1:2" x14ac:dyDescent="0.25">
      <c r="A42">
        <v>40</v>
      </c>
      <c r="B42" s="127">
        <v>60000</v>
      </c>
    </row>
    <row r="43" spans="1:2" x14ac:dyDescent="0.25">
      <c r="A43">
        <v>41</v>
      </c>
      <c r="B43" s="127">
        <v>60000</v>
      </c>
    </row>
    <row r="44" spans="1:2" x14ac:dyDescent="0.25">
      <c r="A44">
        <v>42</v>
      </c>
      <c r="B44" s="127">
        <v>60000</v>
      </c>
    </row>
    <row r="45" spans="1:2" x14ac:dyDescent="0.25">
      <c r="A45">
        <v>43</v>
      </c>
      <c r="B45" s="127">
        <v>60000</v>
      </c>
    </row>
    <row r="46" spans="1:2" x14ac:dyDescent="0.25">
      <c r="A46">
        <v>44</v>
      </c>
      <c r="B46" s="127">
        <v>60000</v>
      </c>
    </row>
    <row r="47" spans="1:2" x14ac:dyDescent="0.25">
      <c r="A47">
        <v>45</v>
      </c>
      <c r="B47" s="127">
        <v>60000</v>
      </c>
    </row>
    <row r="48" spans="1:2" x14ac:dyDescent="0.25">
      <c r="A48">
        <v>46</v>
      </c>
      <c r="B48" s="127">
        <v>60000</v>
      </c>
    </row>
    <row r="49" spans="1:2" x14ac:dyDescent="0.25">
      <c r="A49">
        <v>47</v>
      </c>
      <c r="B49" s="127">
        <v>60000</v>
      </c>
    </row>
    <row r="50" spans="1:2" x14ac:dyDescent="0.25">
      <c r="A50">
        <v>48</v>
      </c>
      <c r="B50" s="127">
        <v>60000</v>
      </c>
    </row>
    <row r="51" spans="1:2" x14ac:dyDescent="0.25">
      <c r="A51">
        <v>49</v>
      </c>
      <c r="B51" s="127">
        <v>60000</v>
      </c>
    </row>
    <row r="52" spans="1:2" x14ac:dyDescent="0.25">
      <c r="A52">
        <v>50</v>
      </c>
      <c r="B52" s="127">
        <v>60000</v>
      </c>
    </row>
    <row r="53" spans="1:2" x14ac:dyDescent="0.25">
      <c r="A53">
        <v>51</v>
      </c>
      <c r="B53" s="127">
        <v>60000</v>
      </c>
    </row>
    <row r="54" spans="1:2" x14ac:dyDescent="0.25">
      <c r="A54">
        <v>52</v>
      </c>
      <c r="B54" s="127">
        <v>60000</v>
      </c>
    </row>
    <row r="55" spans="1:2" x14ac:dyDescent="0.25">
      <c r="A55">
        <v>53</v>
      </c>
      <c r="B55" s="127">
        <v>60000</v>
      </c>
    </row>
    <row r="56" spans="1:2" x14ac:dyDescent="0.25">
      <c r="A56">
        <v>54</v>
      </c>
      <c r="B56" s="127">
        <v>60000</v>
      </c>
    </row>
    <row r="57" spans="1:2" x14ac:dyDescent="0.25">
      <c r="A57">
        <v>55</v>
      </c>
      <c r="B57" s="127">
        <v>60000</v>
      </c>
    </row>
    <row r="58" spans="1:2" x14ac:dyDescent="0.25">
      <c r="A58">
        <v>56</v>
      </c>
      <c r="B58" s="127">
        <v>60000</v>
      </c>
    </row>
    <row r="59" spans="1:2" x14ac:dyDescent="0.25">
      <c r="A59">
        <v>57</v>
      </c>
      <c r="B59" s="127">
        <v>60000</v>
      </c>
    </row>
    <row r="60" spans="1:2" x14ac:dyDescent="0.25">
      <c r="A60">
        <v>58</v>
      </c>
      <c r="B60" s="127">
        <v>60000</v>
      </c>
    </row>
    <row r="61" spans="1:2" x14ac:dyDescent="0.25">
      <c r="A61">
        <v>59</v>
      </c>
      <c r="B61" s="127">
        <v>60000</v>
      </c>
    </row>
    <row r="62" spans="1:2" x14ac:dyDescent="0.25">
      <c r="A62">
        <v>60</v>
      </c>
      <c r="B62" s="127">
        <v>60000</v>
      </c>
    </row>
    <row r="63" spans="1:2" x14ac:dyDescent="0.25">
      <c r="A63">
        <v>61</v>
      </c>
      <c r="B63" s="127">
        <v>60000</v>
      </c>
    </row>
    <row r="64" spans="1:2" x14ac:dyDescent="0.25">
      <c r="A64">
        <v>62</v>
      </c>
      <c r="B64" s="127">
        <v>60000</v>
      </c>
    </row>
    <row r="65" spans="1:2" x14ac:dyDescent="0.25">
      <c r="A65">
        <v>63</v>
      </c>
      <c r="B65" s="127">
        <v>60000</v>
      </c>
    </row>
    <row r="66" spans="1:2" x14ac:dyDescent="0.25">
      <c r="A66">
        <v>64</v>
      </c>
      <c r="B66" s="127">
        <v>60000</v>
      </c>
    </row>
    <row r="67" spans="1:2" x14ac:dyDescent="0.25">
      <c r="A67">
        <v>65</v>
      </c>
      <c r="B67" s="127">
        <v>60000</v>
      </c>
    </row>
    <row r="68" spans="1:2" x14ac:dyDescent="0.25">
      <c r="A68">
        <v>66</v>
      </c>
      <c r="B68" s="127">
        <v>60000</v>
      </c>
    </row>
    <row r="69" spans="1:2" x14ac:dyDescent="0.25">
      <c r="A69">
        <v>67</v>
      </c>
      <c r="B69" s="127">
        <v>60000</v>
      </c>
    </row>
    <row r="70" spans="1:2" x14ac:dyDescent="0.25">
      <c r="A70">
        <v>68</v>
      </c>
      <c r="B70" s="127">
        <v>60000</v>
      </c>
    </row>
    <row r="71" spans="1:2" x14ac:dyDescent="0.25">
      <c r="A71">
        <v>69</v>
      </c>
      <c r="B71" s="127">
        <v>60000</v>
      </c>
    </row>
    <row r="72" spans="1:2" x14ac:dyDescent="0.25">
      <c r="A72">
        <v>70</v>
      </c>
      <c r="B72" s="127">
        <v>60000</v>
      </c>
    </row>
    <row r="73" spans="1:2" x14ac:dyDescent="0.25">
      <c r="A73">
        <v>71</v>
      </c>
      <c r="B73" s="127">
        <v>60000</v>
      </c>
    </row>
    <row r="74" spans="1:2" x14ac:dyDescent="0.25">
      <c r="A74">
        <v>72</v>
      </c>
      <c r="B74" s="127">
        <v>60000</v>
      </c>
    </row>
    <row r="75" spans="1:2" x14ac:dyDescent="0.25">
      <c r="A75">
        <v>73</v>
      </c>
      <c r="B75" s="127">
        <v>60000</v>
      </c>
    </row>
    <row r="76" spans="1:2" x14ac:dyDescent="0.25">
      <c r="A76">
        <v>74</v>
      </c>
      <c r="B76" s="127">
        <v>60000</v>
      </c>
    </row>
    <row r="77" spans="1:2" x14ac:dyDescent="0.25">
      <c r="A77">
        <v>75</v>
      </c>
      <c r="B77" s="127">
        <v>60000</v>
      </c>
    </row>
    <row r="78" spans="1:2" x14ac:dyDescent="0.25">
      <c r="A78">
        <v>76</v>
      </c>
      <c r="B78" s="127">
        <v>60000</v>
      </c>
    </row>
    <row r="79" spans="1:2" x14ac:dyDescent="0.25">
      <c r="A79">
        <v>77</v>
      </c>
      <c r="B79" s="127">
        <v>60000</v>
      </c>
    </row>
    <row r="80" spans="1:2" x14ac:dyDescent="0.25">
      <c r="A80">
        <v>78</v>
      </c>
      <c r="B80" s="127">
        <v>60000</v>
      </c>
    </row>
    <row r="81" spans="1:2" x14ac:dyDescent="0.25">
      <c r="A81">
        <v>79</v>
      </c>
      <c r="B81" s="127">
        <v>60000</v>
      </c>
    </row>
    <row r="82" spans="1:2" x14ac:dyDescent="0.25">
      <c r="A82">
        <v>80</v>
      </c>
      <c r="B82" s="127">
        <v>60000</v>
      </c>
    </row>
    <row r="83" spans="1:2" x14ac:dyDescent="0.25">
      <c r="A83">
        <v>81</v>
      </c>
      <c r="B83" s="127">
        <v>60000</v>
      </c>
    </row>
    <row r="84" spans="1:2" x14ac:dyDescent="0.25">
      <c r="A84">
        <v>82</v>
      </c>
      <c r="B84" s="127">
        <v>60000</v>
      </c>
    </row>
    <row r="85" spans="1:2" x14ac:dyDescent="0.25">
      <c r="A85">
        <v>83</v>
      </c>
      <c r="B85" s="127">
        <v>60000</v>
      </c>
    </row>
    <row r="86" spans="1:2" x14ac:dyDescent="0.25">
      <c r="A86">
        <v>84</v>
      </c>
      <c r="B86" s="127">
        <v>60000</v>
      </c>
    </row>
    <row r="87" spans="1:2" x14ac:dyDescent="0.25">
      <c r="A87">
        <v>85</v>
      </c>
      <c r="B87" s="127">
        <v>60000</v>
      </c>
    </row>
    <row r="88" spans="1:2" x14ac:dyDescent="0.25">
      <c r="A88">
        <v>86</v>
      </c>
      <c r="B88" s="127">
        <v>60000</v>
      </c>
    </row>
    <row r="89" spans="1:2" x14ac:dyDescent="0.25">
      <c r="A89">
        <v>87</v>
      </c>
      <c r="B89" s="127">
        <v>60000</v>
      </c>
    </row>
    <row r="90" spans="1:2" x14ac:dyDescent="0.25">
      <c r="A90">
        <v>88</v>
      </c>
      <c r="B90" s="127">
        <v>60000</v>
      </c>
    </row>
    <row r="91" spans="1:2" x14ac:dyDescent="0.25">
      <c r="A91">
        <v>89</v>
      </c>
      <c r="B91" s="127">
        <v>60000</v>
      </c>
    </row>
    <row r="92" spans="1:2" x14ac:dyDescent="0.25">
      <c r="A92">
        <v>90</v>
      </c>
      <c r="B92" s="127">
        <v>60000</v>
      </c>
    </row>
    <row r="93" spans="1:2" x14ac:dyDescent="0.25">
      <c r="A93">
        <v>91</v>
      </c>
      <c r="B93" s="127">
        <v>60000</v>
      </c>
    </row>
    <row r="94" spans="1:2" x14ac:dyDescent="0.25">
      <c r="A94">
        <v>92</v>
      </c>
      <c r="B94" s="127">
        <v>60000</v>
      </c>
    </row>
    <row r="95" spans="1:2" x14ac:dyDescent="0.25">
      <c r="A95">
        <v>93</v>
      </c>
      <c r="B95" s="127">
        <v>60000</v>
      </c>
    </row>
    <row r="96" spans="1:2" x14ac:dyDescent="0.25">
      <c r="A96">
        <v>94</v>
      </c>
      <c r="B96" s="127">
        <v>60000</v>
      </c>
    </row>
    <row r="97" spans="1:2" x14ac:dyDescent="0.25">
      <c r="A97">
        <v>95</v>
      </c>
      <c r="B97" s="127">
        <v>60000</v>
      </c>
    </row>
    <row r="98" spans="1:2" x14ac:dyDescent="0.25">
      <c r="A98">
        <v>96</v>
      </c>
      <c r="B98" s="127">
        <v>60000</v>
      </c>
    </row>
    <row r="99" spans="1:2" x14ac:dyDescent="0.25">
      <c r="A99">
        <v>97</v>
      </c>
      <c r="B99" s="127">
        <v>60000</v>
      </c>
    </row>
    <row r="100" spans="1:2" x14ac:dyDescent="0.25">
      <c r="A100">
        <v>98</v>
      </c>
      <c r="B100" s="127">
        <v>60000</v>
      </c>
    </row>
    <row r="101" spans="1:2" x14ac:dyDescent="0.25">
      <c r="A101">
        <v>99</v>
      </c>
      <c r="B101" s="127">
        <v>60000</v>
      </c>
    </row>
    <row r="102" spans="1:2" x14ac:dyDescent="0.25">
      <c r="A102">
        <v>100</v>
      </c>
      <c r="B102" s="127">
        <v>60000</v>
      </c>
    </row>
    <row r="103" spans="1:2" x14ac:dyDescent="0.25">
      <c r="A103">
        <v>101</v>
      </c>
      <c r="B103" s="127">
        <v>60000</v>
      </c>
    </row>
    <row r="104" spans="1:2" x14ac:dyDescent="0.25">
      <c r="A104">
        <v>102</v>
      </c>
      <c r="B104" s="127">
        <v>60000</v>
      </c>
    </row>
    <row r="105" spans="1:2" x14ac:dyDescent="0.25">
      <c r="A105">
        <v>103</v>
      </c>
      <c r="B105" s="127">
        <v>60000</v>
      </c>
    </row>
    <row r="106" spans="1:2" x14ac:dyDescent="0.25">
      <c r="A106">
        <v>104</v>
      </c>
      <c r="B106" s="127">
        <v>60000</v>
      </c>
    </row>
    <row r="107" spans="1:2" x14ac:dyDescent="0.25">
      <c r="A107">
        <v>105</v>
      </c>
      <c r="B107" s="127">
        <v>60000</v>
      </c>
    </row>
    <row r="108" spans="1:2" x14ac:dyDescent="0.25">
      <c r="A108">
        <v>106</v>
      </c>
      <c r="B108" s="127">
        <v>60000</v>
      </c>
    </row>
    <row r="109" spans="1:2" x14ac:dyDescent="0.25">
      <c r="A109">
        <v>107</v>
      </c>
      <c r="B109" s="127">
        <v>60000</v>
      </c>
    </row>
    <row r="110" spans="1:2" x14ac:dyDescent="0.25">
      <c r="A110">
        <v>108</v>
      </c>
      <c r="B110" s="127">
        <v>60000</v>
      </c>
    </row>
    <row r="111" spans="1:2" x14ac:dyDescent="0.25">
      <c r="A111">
        <v>109</v>
      </c>
      <c r="B111" s="127">
        <v>60000</v>
      </c>
    </row>
    <row r="112" spans="1:2" x14ac:dyDescent="0.25">
      <c r="A112">
        <v>110</v>
      </c>
      <c r="B112" s="127">
        <v>60000</v>
      </c>
    </row>
    <row r="113" spans="1:2" x14ac:dyDescent="0.25">
      <c r="A113">
        <v>111</v>
      </c>
      <c r="B113" s="127">
        <v>60000</v>
      </c>
    </row>
    <row r="114" spans="1:2" x14ac:dyDescent="0.25">
      <c r="A114">
        <v>112</v>
      </c>
      <c r="B114" s="127">
        <v>60000</v>
      </c>
    </row>
    <row r="115" spans="1:2" x14ac:dyDescent="0.25">
      <c r="A115">
        <v>113</v>
      </c>
      <c r="B115" s="127">
        <v>60000</v>
      </c>
    </row>
    <row r="116" spans="1:2" x14ac:dyDescent="0.25">
      <c r="A116">
        <v>114</v>
      </c>
      <c r="B116" s="127">
        <v>60000</v>
      </c>
    </row>
    <row r="117" spans="1:2" x14ac:dyDescent="0.25">
      <c r="A117">
        <v>115</v>
      </c>
      <c r="B117" s="127">
        <v>60000</v>
      </c>
    </row>
    <row r="118" spans="1:2" x14ac:dyDescent="0.25">
      <c r="A118">
        <v>116</v>
      </c>
      <c r="B118" s="127">
        <v>60000</v>
      </c>
    </row>
    <row r="119" spans="1:2" x14ac:dyDescent="0.25">
      <c r="A119">
        <v>117</v>
      </c>
      <c r="B119" s="127">
        <v>60000</v>
      </c>
    </row>
    <row r="120" spans="1:2" x14ac:dyDescent="0.25">
      <c r="A120">
        <v>118</v>
      </c>
      <c r="B120" s="127">
        <v>60000</v>
      </c>
    </row>
    <row r="121" spans="1:2" x14ac:dyDescent="0.25">
      <c r="A121">
        <v>119</v>
      </c>
      <c r="B121" s="127">
        <v>60000</v>
      </c>
    </row>
    <row r="122" spans="1:2" x14ac:dyDescent="0.25">
      <c r="A122">
        <v>120</v>
      </c>
      <c r="B122" s="127">
        <v>60000</v>
      </c>
    </row>
    <row r="123" spans="1:2" x14ac:dyDescent="0.25">
      <c r="A123">
        <v>121</v>
      </c>
      <c r="B123" s="127">
        <v>60000</v>
      </c>
    </row>
    <row r="124" spans="1:2" x14ac:dyDescent="0.25">
      <c r="A124">
        <v>122</v>
      </c>
      <c r="B124" s="127">
        <v>60000</v>
      </c>
    </row>
    <row r="125" spans="1:2" x14ac:dyDescent="0.25">
      <c r="A125">
        <v>123</v>
      </c>
      <c r="B125" s="127">
        <v>60000</v>
      </c>
    </row>
    <row r="126" spans="1:2" x14ac:dyDescent="0.25">
      <c r="A126">
        <v>124</v>
      </c>
      <c r="B126" s="127">
        <v>60000</v>
      </c>
    </row>
    <row r="127" spans="1:2" x14ac:dyDescent="0.25">
      <c r="A127">
        <v>125</v>
      </c>
      <c r="B127" s="127">
        <v>60000</v>
      </c>
    </row>
    <row r="128" spans="1:2" x14ac:dyDescent="0.25">
      <c r="A128">
        <v>126</v>
      </c>
      <c r="B128" s="127">
        <v>60000</v>
      </c>
    </row>
    <row r="129" spans="1:2" x14ac:dyDescent="0.25">
      <c r="A129">
        <v>127</v>
      </c>
      <c r="B129" s="127">
        <v>60000</v>
      </c>
    </row>
    <row r="130" spans="1:2" x14ac:dyDescent="0.25">
      <c r="A130">
        <v>128</v>
      </c>
      <c r="B130" s="127">
        <v>60000</v>
      </c>
    </row>
    <row r="131" spans="1:2" x14ac:dyDescent="0.25">
      <c r="A131">
        <v>129</v>
      </c>
      <c r="B131" s="127">
        <v>60000</v>
      </c>
    </row>
    <row r="132" spans="1:2" x14ac:dyDescent="0.25">
      <c r="A132">
        <v>130</v>
      </c>
      <c r="B132" s="127">
        <v>60000</v>
      </c>
    </row>
    <row r="133" spans="1:2" x14ac:dyDescent="0.25">
      <c r="A133">
        <v>131</v>
      </c>
      <c r="B133" s="127">
        <v>60000</v>
      </c>
    </row>
    <row r="134" spans="1:2" x14ac:dyDescent="0.25">
      <c r="A134">
        <v>132</v>
      </c>
      <c r="B134" s="127">
        <v>60000</v>
      </c>
    </row>
    <row r="135" spans="1:2" x14ac:dyDescent="0.25">
      <c r="A135">
        <v>133</v>
      </c>
      <c r="B135" s="127">
        <v>60000</v>
      </c>
    </row>
    <row r="136" spans="1:2" x14ac:dyDescent="0.25">
      <c r="A136">
        <v>134</v>
      </c>
      <c r="B136" s="127">
        <v>60000</v>
      </c>
    </row>
    <row r="137" spans="1:2" x14ac:dyDescent="0.25">
      <c r="A137">
        <v>135</v>
      </c>
      <c r="B137" s="127">
        <v>60000</v>
      </c>
    </row>
    <row r="138" spans="1:2" x14ac:dyDescent="0.25">
      <c r="A138">
        <v>136</v>
      </c>
      <c r="B138" s="127">
        <v>60000</v>
      </c>
    </row>
    <row r="139" spans="1:2" x14ac:dyDescent="0.25">
      <c r="A139">
        <v>137</v>
      </c>
      <c r="B139" s="127">
        <v>60000</v>
      </c>
    </row>
    <row r="140" spans="1:2" x14ac:dyDescent="0.25">
      <c r="A140">
        <v>138</v>
      </c>
      <c r="B140" s="127">
        <v>60000</v>
      </c>
    </row>
    <row r="141" spans="1:2" x14ac:dyDescent="0.25">
      <c r="A141">
        <v>139</v>
      </c>
      <c r="B141" s="127">
        <v>60000</v>
      </c>
    </row>
    <row r="142" spans="1:2" x14ac:dyDescent="0.25">
      <c r="A142">
        <v>140</v>
      </c>
      <c r="B142" s="127">
        <v>60000</v>
      </c>
    </row>
    <row r="143" spans="1:2" x14ac:dyDescent="0.25">
      <c r="A143">
        <v>141</v>
      </c>
      <c r="B143" s="127">
        <v>60000</v>
      </c>
    </row>
    <row r="144" spans="1:2" x14ac:dyDescent="0.25">
      <c r="A144">
        <v>142</v>
      </c>
      <c r="B144" s="127">
        <v>60000</v>
      </c>
    </row>
    <row r="145" spans="1:2" x14ac:dyDescent="0.25">
      <c r="A145">
        <v>143</v>
      </c>
      <c r="B145" s="127">
        <v>60000</v>
      </c>
    </row>
    <row r="146" spans="1:2" x14ac:dyDescent="0.25">
      <c r="A146">
        <v>144</v>
      </c>
      <c r="B146" s="127">
        <v>60000</v>
      </c>
    </row>
    <row r="147" spans="1:2" x14ac:dyDescent="0.25">
      <c r="A147">
        <v>145</v>
      </c>
      <c r="B147" s="127">
        <v>60000</v>
      </c>
    </row>
    <row r="148" spans="1:2" x14ac:dyDescent="0.25">
      <c r="A148">
        <v>146</v>
      </c>
      <c r="B148" s="127">
        <v>60000</v>
      </c>
    </row>
    <row r="149" spans="1:2" x14ac:dyDescent="0.25">
      <c r="A149">
        <v>147</v>
      </c>
      <c r="B149" s="127">
        <v>60000</v>
      </c>
    </row>
    <row r="150" spans="1:2" x14ac:dyDescent="0.25">
      <c r="A150">
        <v>148</v>
      </c>
      <c r="B150" s="127">
        <v>60000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Budgeting Calculator</vt:lpstr>
      <vt:lpstr>Budgeting Calculator List</vt:lpstr>
      <vt:lpstr>Sheet2</vt:lpstr>
      <vt:lpstr>'Budgeting Calculator List'!Print_Titles</vt:lpstr>
      <vt:lpstr>School</vt:lpstr>
    </vt:vector>
  </TitlesOfParts>
  <Company>Stanford SoM - IRT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Monahan</dc:creator>
  <cp:lastModifiedBy>Shannon Monahan</cp:lastModifiedBy>
  <cp:lastPrinted>2018-05-07T23:41:07Z</cp:lastPrinted>
  <dcterms:created xsi:type="dcterms:W3CDTF">2016-03-07T20:15:27Z</dcterms:created>
  <dcterms:modified xsi:type="dcterms:W3CDTF">2018-05-14T22:38:48Z</dcterms:modified>
</cp:coreProperties>
</file>